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!JOZEF\Biopalivá\Hlásenia\"/>
    </mc:Choice>
  </mc:AlternateContent>
  <bookViews>
    <workbookView xWindow="-15" yWindow="105" windowWidth="14520" windowHeight="7545"/>
  </bookViews>
  <sheets>
    <sheet name="výpočet" sheetId="7" r:id="rId1"/>
    <sheet name="údaje" sheetId="8" r:id="rId2"/>
  </sheets>
  <definedNames>
    <definedName name="rok">údaje!$I$3:$I$15</definedName>
  </definedNames>
  <calcPr calcId="162913"/>
</workbook>
</file>

<file path=xl/calcChain.xml><?xml version="1.0" encoding="utf-8"?>
<calcChain xmlns="http://schemas.openxmlformats.org/spreadsheetml/2006/main">
  <c r="L31" i="7" l="1"/>
  <c r="K31" i="7"/>
  <c r="J31" i="7"/>
  <c r="I31" i="7"/>
  <c r="H31" i="7"/>
  <c r="L50" i="7" l="1"/>
  <c r="K50" i="7"/>
  <c r="J50" i="7"/>
  <c r="I50" i="7"/>
  <c r="H50" i="7"/>
  <c r="L24" i="7"/>
  <c r="K35" i="7" l="1"/>
  <c r="J35" i="7"/>
  <c r="I35" i="7"/>
  <c r="K34" i="7"/>
  <c r="J34" i="7"/>
  <c r="I34" i="7"/>
  <c r="K57" i="7"/>
  <c r="J57" i="7"/>
  <c r="I57" i="7"/>
  <c r="K54" i="7"/>
  <c r="J54" i="7"/>
  <c r="I54" i="7"/>
  <c r="K53" i="7"/>
  <c r="J53" i="7"/>
  <c r="I53" i="7"/>
  <c r="H35" i="7"/>
  <c r="K18" i="7"/>
  <c r="J18" i="7"/>
  <c r="I18" i="7"/>
  <c r="H18" i="7"/>
  <c r="H38" i="7" s="1"/>
  <c r="K51" i="7" l="1"/>
  <c r="K58" i="7" s="1"/>
  <c r="J51" i="7"/>
  <c r="J58" i="7" s="1"/>
  <c r="I51" i="7"/>
  <c r="I58" i="7" s="1"/>
  <c r="H51" i="7"/>
  <c r="H58" i="7" s="1"/>
  <c r="L28" i="7"/>
  <c r="L29" i="7"/>
  <c r="L30" i="7"/>
  <c r="L27" i="7"/>
  <c r="L15" i="7"/>
  <c r="L11" i="7"/>
  <c r="L12" i="7"/>
  <c r="L13" i="7"/>
  <c r="B50" i="7"/>
  <c r="B42" i="7"/>
  <c r="L51" i="7" l="1"/>
  <c r="L58" i="7" s="1"/>
  <c r="I43" i="7"/>
  <c r="J43" i="7"/>
  <c r="K43" i="7"/>
  <c r="L43" i="7"/>
  <c r="H43" i="7"/>
  <c r="K55" i="7" l="1"/>
  <c r="K56" i="7"/>
  <c r="I56" i="7"/>
  <c r="I55" i="7"/>
  <c r="J55" i="7"/>
  <c r="J56" i="7"/>
  <c r="L21" i="7"/>
  <c r="L22" i="7"/>
  <c r="L23" i="7"/>
  <c r="L35" i="7" l="1"/>
  <c r="H64" i="7"/>
  <c r="L25" i="7" l="1"/>
  <c r="K49" i="7" l="1"/>
  <c r="J49" i="7"/>
  <c r="I49" i="7"/>
  <c r="K48" i="7"/>
  <c r="J48" i="7"/>
  <c r="I48" i="7"/>
  <c r="K44" i="7"/>
  <c r="J44" i="7"/>
  <c r="I44" i="7"/>
  <c r="K42" i="7"/>
  <c r="J42" i="7"/>
  <c r="I42" i="7"/>
  <c r="K40" i="7"/>
  <c r="K41" i="7" s="1"/>
  <c r="J40" i="7"/>
  <c r="J41" i="7" s="1"/>
  <c r="I40" i="7"/>
  <c r="I41" i="7" s="1"/>
  <c r="K39" i="7"/>
  <c r="J39" i="7"/>
  <c r="I39" i="7"/>
  <c r="I45" i="7" l="1"/>
  <c r="J45" i="7"/>
  <c r="K45" i="7"/>
  <c r="H65" i="7"/>
  <c r="H49" i="7"/>
  <c r="H44" i="7"/>
  <c r="H55" i="7" s="1"/>
  <c r="L48" i="7" l="1"/>
  <c r="H42" i="7"/>
  <c r="L9" i="7"/>
  <c r="L42" i="7" s="1"/>
  <c r="B46" i="7"/>
  <c r="K47" i="7"/>
  <c r="K59" i="7" s="1"/>
  <c r="J47" i="7"/>
  <c r="J59" i="7" s="1"/>
  <c r="I47" i="7"/>
  <c r="I59" i="7" s="1"/>
  <c r="H47" i="7"/>
  <c r="K38" i="7"/>
  <c r="J38" i="7"/>
  <c r="I38" i="7"/>
  <c r="I62" i="7" l="1"/>
  <c r="I61" i="7"/>
  <c r="J61" i="7"/>
  <c r="J62" i="7"/>
  <c r="K62" i="7"/>
  <c r="K61" i="7"/>
  <c r="H45" i="7"/>
  <c r="H56" i="7" s="1"/>
  <c r="H40" i="7"/>
  <c r="H39" i="7"/>
  <c r="H48" i="7"/>
  <c r="H57" i="7" s="1"/>
  <c r="L49" i="7"/>
  <c r="L57" i="7" s="1"/>
  <c r="K16" i="7"/>
  <c r="J16" i="7"/>
  <c r="I16" i="7"/>
  <c r="H16" i="7"/>
  <c r="L44" i="7"/>
  <c r="L55" i="7" s="1"/>
  <c r="K8" i="7"/>
  <c r="J8" i="7"/>
  <c r="I8" i="7"/>
  <c r="H8" i="7"/>
  <c r="H34" i="7" s="1"/>
  <c r="L7" i="7"/>
  <c r="L40" i="7" s="1"/>
  <c r="L6" i="7"/>
  <c r="L5" i="7"/>
  <c r="L18" i="7" l="1"/>
  <c r="L38" i="7" s="1"/>
  <c r="L53" i="7"/>
  <c r="H41" i="7"/>
  <c r="H59" i="7"/>
  <c r="L39" i="7"/>
  <c r="H53" i="7"/>
  <c r="L45" i="7"/>
  <c r="L56" i="7" s="1"/>
  <c r="L41" i="7"/>
  <c r="H54" i="7"/>
  <c r="L47" i="7"/>
  <c r="L16" i="7"/>
  <c r="L8" i="7"/>
  <c r="L34" i="7" s="1"/>
  <c r="L59" i="7" l="1"/>
  <c r="L54" i="7"/>
  <c r="H62" i="7"/>
  <c r="H61" i="7"/>
  <c r="L67" i="7" l="1"/>
  <c r="L70" i="7" s="1"/>
  <c r="L66" i="7"/>
  <c r="L69" i="7" s="1"/>
  <c r="L61" i="7"/>
  <c r="L62" i="7"/>
</calcChain>
</file>

<file path=xl/sharedStrings.xml><?xml version="1.0" encoding="utf-8"?>
<sst xmlns="http://schemas.openxmlformats.org/spreadsheetml/2006/main" count="102" uniqueCount="83">
  <si>
    <t>motorová nafta</t>
  </si>
  <si>
    <t>automobilový benzín</t>
  </si>
  <si>
    <t>III. Podiel jednotlivých zložiek v motorovom palive</t>
  </si>
  <si>
    <t>množstvo motorového benzínu uvedeného na trh</t>
  </si>
  <si>
    <t>množstvo bioetyltercbutyléteru v motorovom benzíne (ETBE)</t>
  </si>
  <si>
    <t>množstvo motorovej nafty uvedenej na trh</t>
  </si>
  <si>
    <t>množstvo biodiesla v motorovej nafte</t>
  </si>
  <si>
    <t>objemový podiel etanolovej zložky v motorovom benzíne</t>
  </si>
  <si>
    <t>bioetanol (etanol vyrobený z biomasy)</t>
  </si>
  <si>
    <t>bio-ETBE (etyl-terc-butyl-éter vyrobený na báze bioetanolu)</t>
  </si>
  <si>
    <t>biometanol (metanol vyrobený z biomasy, používaný ako biopalivo)</t>
  </si>
  <si>
    <t>bio-MTBE (metyl-terc-butyl-éter vyrobený na báze biometanolu)</t>
  </si>
  <si>
    <t>bio-DME (dimetyléter vyrobený z biomasy, používaný ako biopalivo)</t>
  </si>
  <si>
    <t>bio-TAEE (terciárny amyl-etyl-éter vyrobený na báze bioetanolu)</t>
  </si>
  <si>
    <t>biobutanol (butanol vyrobený z biomasy, používaný ako biopalivo)</t>
  </si>
  <si>
    <t>bionafta (metyl-ester vyrobený z rastlinného alebo živočíšneho oleja s kvalitou nafty, používaný ako biopalivo)</t>
  </si>
  <si>
    <t>nafta vyrobená technológiou Fischer-Tropsch (syntetický uhľovodík alebo zmes syntetických uhľovodíkov vyrobených z biomasy)</t>
  </si>
  <si>
    <t>hydrogenačne rafinovaný rastlinný olej (rastlinný olej termochemicky spracovaný vodíkom)</t>
  </si>
  <si>
    <t>čistý rastlinný olej (olej vyrobený z olejnatých rastlín lisovaním, extrahovaním alebo podobnými postupmi, surový alebo rafinovaný, ale chemicky nemodifikovaný, ak je jeho použitie zlučiteľné s typom príslušného motora a zodpovedajúcimi emisnými požiadavkami)</t>
  </si>
  <si>
    <t>bioplyn (palivový plyn vyrobený z biomasy a/alebo z biologicky odbúrateľného podielu odpadu, ktorý môže čistením dosiahnuť kvalitu zemného plynu, používaný ako biopalivo alebo drevný plyn)</t>
  </si>
  <si>
    <t>—</t>
  </si>
  <si>
    <t>energetický obsah motorovej nafty</t>
  </si>
  <si>
    <t>energetický obsah bioetanolu</t>
  </si>
  <si>
    <t>energetický obsah bioETBE</t>
  </si>
  <si>
    <t>energetický obsah obnoviteľnej zložky v bioETBE</t>
  </si>
  <si>
    <t xml:space="preserve"> (z čoho 37 % pochádza z obnoviteľných zdrojov energie)</t>
  </si>
  <si>
    <t>(z čoho 22 % pochádza z obnoviteľných zdrojov energie)</t>
  </si>
  <si>
    <t>(z čoho 29 % pochádza z obnoviteľných zdrojov energie)</t>
  </si>
  <si>
    <t>Celkový energetický obsah biozložiek vo všetkých motorových palivách</t>
  </si>
  <si>
    <t>Energetický obsah na základe objemu (dolná výhrevnosť)</t>
  </si>
  <si>
    <t>MJ/l</t>
  </si>
  <si>
    <t xml:space="preserve">     -z toho obnoviteľná zložka (47% obj.)</t>
  </si>
  <si>
    <t>I. MOTOROVÝ BENZÍN</t>
  </si>
  <si>
    <t>II. MOTOROVÁ NAFTA</t>
  </si>
  <si>
    <t>zmes</t>
  </si>
  <si>
    <t>v MJ</t>
  </si>
  <si>
    <t>v litroch</t>
  </si>
  <si>
    <t>1Q</t>
  </si>
  <si>
    <t>2Q</t>
  </si>
  <si>
    <t>3Q</t>
  </si>
  <si>
    <t>4Q</t>
  </si>
  <si>
    <t>SPOLU</t>
  </si>
  <si>
    <t>Energetický obsah, ktorý sa má dosiahnuť v danom roku</t>
  </si>
  <si>
    <t>Množstvo biopaliva neuvedeného na trh v danom roku v MJ:</t>
  </si>
  <si>
    <t>výhrevnosť (MJ/l):</t>
  </si>
  <si>
    <t>Čistý motorový benzín bez biozložky</t>
  </si>
  <si>
    <t>Čistá motorová nafta bez biozložky</t>
  </si>
  <si>
    <t>Rok za ktorý sa robí výpočet:</t>
  </si>
  <si>
    <t>rok</t>
  </si>
  <si>
    <t>%e</t>
  </si>
  <si>
    <t>IV. Energetický obsah jednotlivých zložiek v motorových palivách</t>
  </si>
  <si>
    <t>SPOLU energetický obsah všetkých motorových palív</t>
  </si>
  <si>
    <t>energetický obsah biodiesla</t>
  </si>
  <si>
    <t>objemový podiel biozložiek v motorovej nafte</t>
  </si>
  <si>
    <t>iné biopalivo (okrem pokročilých)</t>
  </si>
  <si>
    <t>pokročilé biopalivo</t>
  </si>
  <si>
    <t>biopalivo</t>
  </si>
  <si>
    <t>energetický obsah esterov vyrobených z používaných kuchynských olejov a rastlinných tukov alebo živočíšnych tukov</t>
  </si>
  <si>
    <t>SPOLU energetický obsah za obnoviteľnú zložku biopalív v benzíne</t>
  </si>
  <si>
    <t>SPOLU energetický obsah za pokročilé biopalivá v benzíne</t>
  </si>
  <si>
    <t>SPOLU energetický obsah za biopalivá v benzíne</t>
  </si>
  <si>
    <t>SPOLU energetický obsah za obnoviteľnú zložku pokročilých biopalív v benzíne</t>
  </si>
  <si>
    <t>SPOLU energetický obsah za pokročilé biopalivá v nafte</t>
  </si>
  <si>
    <t>množstvo esterov vyrobených z používaných kuchynských olejov 
a rastlinných tukov alebo živočíšnych tukov* v motorovej nafte</t>
  </si>
  <si>
    <t>množstvo bioetyltercbutyléteru* v motorovom benzíne (ETBE)</t>
  </si>
  <si>
    <t>Energetický obsah pokročilých biopalív, ktorý sa má dosiahnuť v danom roku</t>
  </si>
  <si>
    <t xml:space="preserve">    - z toho energetický obsah pokročilých biozložiek</t>
  </si>
  <si>
    <t>%e pokročilé biopalivo</t>
  </si>
  <si>
    <t>POKUTA za neuvedenie zákonom stanoveného energetického podielu biopalív v danom roku:</t>
  </si>
  <si>
    <t>POKUTA za neuvedenie zákonom stanoveného energetického podielu pokročilých biopalív v danom roku:</t>
  </si>
  <si>
    <t>množstvo bioetanolu v motorovom benzíne</t>
  </si>
  <si>
    <t>Množstvo pokročilého biopaliva neuvedeného na trh v danom roku v MJ:</t>
  </si>
  <si>
    <t>Pokročilé biopalivá v motorovom benzíne</t>
  </si>
  <si>
    <t>názov</t>
  </si>
  <si>
    <t>*vyrobeného z etanolu zo surovín podľa prílohy č. 1 zákona č.309/2009 Z. z. o podpore obnoviteľných zdrojov energie a vysoko účinnej kombinovanej výroby</t>
  </si>
  <si>
    <t>Pokročilé biopalivá* v motorovej nafte</t>
  </si>
  <si>
    <t>*podľa § 14f ods. 1 zákona č.309/2009 Z. z. o podpore obnoviteľných zdrojov energie a vysoko účinnej kombinovanej výroby</t>
  </si>
  <si>
    <t>energetický obsah pokročilýych biopalív</t>
  </si>
  <si>
    <t>energetický obsah obnoviteľnej zložky v bioETBE vyrobeného 
z pokročilého biopaliva</t>
  </si>
  <si>
    <t>energetický obsah bioETBE vyrobeného z pokročilého biopaliva</t>
  </si>
  <si>
    <t>energetický obsah automobilového benzínu</t>
  </si>
  <si>
    <t>energetický obsah pokročilých biopalív</t>
  </si>
  <si>
    <t>SPOLU energetický obsah za biopalivá v nafte (dvojnásobne zarátané UCO)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</si>
</sst>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164" formatCode="_-* #,##0.00\ _S_k_-;\-* #,##0.00\ _S_k_-;_-* &quot;-&quot;??\ _S_k_-;_-@_-"/>
    <numFmt numFmtId="165" formatCode="_-* #,##0.000\ _€_-;\-* #,##0.000\ _€_-;_-* &quot;-&quot;???\ _€_-;_-@_-"/>
    <numFmt numFmtId="166" formatCode="_-* #,##0\ _S_k_-;\-* #,##0\ _S_k_-;_-* &quot;-&quot;??\ _S_k_-;_-@_-"/>
    <numFmt numFmtId="167" formatCode="0.0000%"/>
  </numFmts>
  <fonts count="16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rgb="FF444444"/>
      <name val="Inherit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2" borderId="9" xfId="0" applyFont="1" applyFill="1" applyBorder="1" applyAlignment="1" applyProtection="1">
      <alignment horizontal="justify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justify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justify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10" fontId="0" fillId="0" borderId="0" xfId="0" applyNumberFormat="1" applyProtection="1"/>
    <xf numFmtId="166" fontId="0" fillId="4" borderId="33" xfId="1" applyNumberFormat="1" applyFont="1" applyFill="1" applyBorder="1" applyAlignment="1" applyProtection="1">
      <alignment horizontal="center"/>
      <protection locked="0"/>
    </xf>
    <xf numFmtId="166" fontId="0" fillId="4" borderId="35" xfId="1" applyNumberFormat="1" applyFont="1" applyFill="1" applyBorder="1" applyAlignment="1" applyProtection="1">
      <alignment horizontal="center"/>
      <protection locked="0"/>
    </xf>
    <xf numFmtId="166" fontId="0" fillId="4" borderId="10" xfId="1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66" fontId="0" fillId="3" borderId="4" xfId="1" applyNumberFormat="1" applyFont="1" applyFill="1" applyBorder="1" applyAlignment="1" applyProtection="1">
      <alignment horizontal="center"/>
      <protection locked="0"/>
    </xf>
    <xf numFmtId="166" fontId="0" fillId="3" borderId="14" xfId="1" applyNumberFormat="1" applyFont="1" applyFill="1" applyBorder="1" applyAlignment="1" applyProtection="1">
      <alignment horizontal="center"/>
      <protection locked="0"/>
    </xf>
    <xf numFmtId="166" fontId="0" fillId="3" borderId="24" xfId="1" applyNumberFormat="1" applyFont="1" applyFill="1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166" fontId="3" fillId="3" borderId="27" xfId="1" applyNumberFormat="1" applyFont="1" applyFill="1" applyBorder="1" applyAlignment="1" applyProtection="1">
      <alignment horizontal="center"/>
      <protection locked="0"/>
    </xf>
    <xf numFmtId="166" fontId="3" fillId="3" borderId="30" xfId="1" applyNumberFormat="1" applyFont="1" applyFill="1" applyBorder="1" applyAlignment="1" applyProtection="1">
      <alignment horizontal="center"/>
      <protection locked="0"/>
    </xf>
    <xf numFmtId="166" fontId="3" fillId="3" borderId="31" xfId="1" applyNumberFormat="1" applyFont="1" applyFill="1" applyBorder="1" applyAlignment="1" applyProtection="1">
      <alignment horizontal="center"/>
      <protection locked="0"/>
    </xf>
    <xf numFmtId="166" fontId="5" fillId="6" borderId="4" xfId="1" applyNumberFormat="1" applyFont="1" applyFill="1" applyBorder="1" applyAlignment="1" applyProtection="1">
      <alignment horizontal="center"/>
      <protection locked="0"/>
    </xf>
    <xf numFmtId="166" fontId="5" fillId="6" borderId="14" xfId="1" applyNumberFormat="1" applyFont="1" applyFill="1" applyBorder="1" applyAlignment="1" applyProtection="1">
      <alignment horizontal="center"/>
      <protection locked="0"/>
    </xf>
    <xf numFmtId="166" fontId="5" fillId="6" borderId="24" xfId="1" applyNumberFormat="1" applyFont="1" applyFill="1" applyBorder="1" applyAlignment="1" applyProtection="1">
      <alignment horizontal="center"/>
      <protection locked="0"/>
    </xf>
    <xf numFmtId="166" fontId="5" fillId="3" borderId="27" xfId="1" applyNumberFormat="1" applyFont="1" applyFill="1" applyBorder="1" applyAlignment="1" applyProtection="1">
      <alignment horizontal="center"/>
      <protection locked="0"/>
    </xf>
    <xf numFmtId="166" fontId="5" fillId="3" borderId="30" xfId="1" applyNumberFormat="1" applyFont="1" applyFill="1" applyBorder="1" applyAlignment="1" applyProtection="1">
      <alignment horizontal="center"/>
      <protection locked="0"/>
    </xf>
    <xf numFmtId="166" fontId="5" fillId="3" borderId="31" xfId="1" applyNumberFormat="1" applyFont="1" applyFill="1" applyBorder="1" applyAlignment="1" applyProtection="1">
      <alignment horizontal="center"/>
      <protection locked="0"/>
    </xf>
    <xf numFmtId="166" fontId="5" fillId="6" borderId="15" xfId="1" applyNumberFormat="1" applyFont="1" applyFill="1" applyBorder="1" applyAlignment="1" applyProtection="1">
      <alignment horizontal="center"/>
      <protection locked="0"/>
    </xf>
    <xf numFmtId="166" fontId="5" fillId="6" borderId="25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3" fillId="4" borderId="0" xfId="0" applyFont="1" applyFill="1" applyProtection="1"/>
    <xf numFmtId="0" fontId="3" fillId="3" borderId="0" xfId="0" applyFont="1" applyFill="1" applyProtection="1"/>
    <xf numFmtId="0" fontId="3" fillId="6" borderId="0" xfId="0" applyFont="1" applyFill="1" applyProtection="1"/>
    <xf numFmtId="0" fontId="7" fillId="0" borderId="6" xfId="0" applyFont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7" fillId="0" borderId="6" xfId="0" applyFont="1" applyBorder="1" applyProtection="1"/>
    <xf numFmtId="0" fontId="0" fillId="0" borderId="5" xfId="0" applyBorder="1" applyProtection="1"/>
    <xf numFmtId="7" fontId="6" fillId="0" borderId="0" xfId="0" applyNumberFormat="1" applyFont="1" applyProtection="1"/>
    <xf numFmtId="0" fontId="3" fillId="0" borderId="33" xfId="0" applyFont="1" applyBorder="1" applyProtection="1"/>
    <xf numFmtId="0" fontId="0" fillId="0" borderId="34" xfId="0" applyBorder="1" applyProtection="1"/>
    <xf numFmtId="0" fontId="3" fillId="0" borderId="4" xfId="0" applyFont="1" applyBorder="1" applyProtection="1"/>
    <xf numFmtId="0" fontId="0" fillId="0" borderId="0" xfId="0" applyBorder="1" applyProtection="1"/>
    <xf numFmtId="0" fontId="0" fillId="0" borderId="0" xfId="0" applyAlignment="1" applyProtection="1">
      <alignment wrapText="1" shrinkToFit="1"/>
    </xf>
    <xf numFmtId="166" fontId="9" fillId="0" borderId="4" xfId="1" applyNumberFormat="1" applyFont="1" applyBorder="1" applyAlignment="1" applyProtection="1">
      <alignment horizontal="center"/>
    </xf>
    <xf numFmtId="166" fontId="9" fillId="0" borderId="14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0" fontId="0" fillId="0" borderId="28" xfId="0" applyBorder="1" applyProtection="1"/>
    <xf numFmtId="0" fontId="0" fillId="0" borderId="28" xfId="0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166" fontId="9" fillId="0" borderId="6" xfId="1" applyNumberFormat="1" applyFont="1" applyBorder="1" applyAlignment="1" applyProtection="1">
      <alignment horizontal="center"/>
    </xf>
    <xf numFmtId="166" fontId="9" fillId="0" borderId="20" xfId="1" applyNumberFormat="1" applyFont="1" applyBorder="1" applyAlignment="1" applyProtection="1">
      <alignment horizontal="center"/>
    </xf>
    <xf numFmtId="166" fontId="9" fillId="0" borderId="21" xfId="1" applyNumberFormat="1" applyFont="1" applyBorder="1" applyAlignment="1" applyProtection="1">
      <alignment horizontal="center"/>
    </xf>
    <xf numFmtId="165" fontId="0" fillId="0" borderId="0" xfId="0" applyNumberFormat="1" applyProtection="1"/>
    <xf numFmtId="0" fontId="0" fillId="0" borderId="0" xfId="0" applyBorder="1" applyAlignment="1" applyProtection="1">
      <alignment horizontal="center"/>
    </xf>
    <xf numFmtId="166" fontId="0" fillId="0" borderId="0" xfId="1" applyNumberFormat="1" applyFont="1" applyProtection="1"/>
    <xf numFmtId="10" fontId="0" fillId="0" borderId="0" xfId="3" applyNumberFormat="1" applyFont="1" applyProtection="1"/>
    <xf numFmtId="10" fontId="3" fillId="0" borderId="0" xfId="3" applyNumberFormat="1" applyFont="1" applyProtection="1"/>
    <xf numFmtId="0" fontId="0" fillId="0" borderId="0" xfId="0" applyFill="1" applyBorder="1" applyProtection="1"/>
    <xf numFmtId="166" fontId="9" fillId="5" borderId="6" xfId="1" applyNumberFormat="1" applyFont="1" applyFill="1" applyBorder="1" applyAlignment="1" applyProtection="1">
      <alignment horizontal="center"/>
    </xf>
    <xf numFmtId="166" fontId="9" fillId="5" borderId="36" xfId="1" applyNumberFormat="1" applyFont="1" applyFill="1" applyBorder="1" applyAlignment="1" applyProtection="1">
      <alignment horizontal="center"/>
    </xf>
    <xf numFmtId="166" fontId="9" fillId="5" borderId="21" xfId="1" applyNumberFormat="1" applyFont="1" applyFill="1" applyBorder="1" applyAlignment="1" applyProtection="1">
      <alignment horizontal="center"/>
    </xf>
    <xf numFmtId="0" fontId="0" fillId="0" borderId="8" xfId="0" applyBorder="1" applyProtection="1"/>
    <xf numFmtId="0" fontId="0" fillId="0" borderId="8" xfId="0" applyBorder="1" applyAlignment="1" applyProtection="1">
      <alignment horizontal="center"/>
    </xf>
    <xf numFmtId="0" fontId="3" fillId="0" borderId="6" xfId="0" applyFont="1" applyBorder="1" applyProtection="1"/>
    <xf numFmtId="0" fontId="0" fillId="0" borderId="16" xfId="0" applyBorder="1" applyProtection="1"/>
    <xf numFmtId="10" fontId="9" fillId="0" borderId="4" xfId="3" applyNumberFormat="1" applyFont="1" applyBorder="1" applyAlignment="1" applyProtection="1">
      <alignment horizontal="center"/>
    </xf>
    <xf numFmtId="10" fontId="9" fillId="0" borderId="14" xfId="3" applyNumberFormat="1" applyFont="1" applyBorder="1" applyAlignment="1" applyProtection="1">
      <alignment horizontal="center"/>
    </xf>
    <xf numFmtId="0" fontId="3" fillId="0" borderId="7" xfId="0" applyFont="1" applyBorder="1" applyProtection="1"/>
    <xf numFmtId="10" fontId="9" fillId="0" borderId="7" xfId="3" applyNumberFormat="1" applyFont="1" applyBorder="1" applyAlignment="1" applyProtection="1">
      <alignment horizontal="center"/>
    </xf>
    <xf numFmtId="10" fontId="9" fillId="0" borderId="15" xfId="3" applyNumberFormat="1" applyFont="1" applyBorder="1" applyAlignment="1" applyProtection="1">
      <alignment horizontal="center"/>
    </xf>
    <xf numFmtId="0" fontId="0" fillId="0" borderId="22" xfId="0" applyBorder="1" applyProtection="1"/>
    <xf numFmtId="0" fontId="0" fillId="0" borderId="23" xfId="0" applyBorder="1" applyProtection="1"/>
    <xf numFmtId="0" fontId="3" fillId="0" borderId="27" xfId="0" applyFont="1" applyBorder="1" applyProtection="1"/>
    <xf numFmtId="0" fontId="0" fillId="0" borderId="29" xfId="0" applyBorder="1" applyProtection="1"/>
    <xf numFmtId="0" fontId="0" fillId="0" borderId="13" xfId="0" applyBorder="1" applyProtection="1"/>
    <xf numFmtId="0" fontId="3" fillId="0" borderId="0" xfId="0" applyFont="1" applyFill="1" applyBorder="1" applyProtection="1"/>
    <xf numFmtId="0" fontId="3" fillId="7" borderId="0" xfId="0" applyFont="1" applyFill="1" applyProtection="1"/>
    <xf numFmtId="0" fontId="0" fillId="7" borderId="0" xfId="0" applyFill="1" applyProtection="1"/>
    <xf numFmtId="10" fontId="7" fillId="7" borderId="0" xfId="3" applyNumberFormat="1" applyFont="1" applyFill="1" applyAlignment="1" applyProtection="1">
      <alignment horizontal="center"/>
    </xf>
    <xf numFmtId="166" fontId="0" fillId="0" borderId="0" xfId="1" applyNumberFormat="1" applyFont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7" fontId="3" fillId="0" borderId="0" xfId="0" applyNumberFormat="1" applyFont="1" applyAlignment="1" applyProtection="1">
      <alignment horizontal="center"/>
    </xf>
    <xf numFmtId="7" fontId="0" fillId="0" borderId="0" xfId="0" applyNumberFormat="1" applyAlignment="1" applyProtection="1">
      <alignment horizontal="center"/>
    </xf>
    <xf numFmtId="7" fontId="6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wrapText="1" shrinkToFit="1"/>
    </xf>
    <xf numFmtId="166" fontId="7" fillId="4" borderId="32" xfId="1" applyNumberFormat="1" applyFont="1" applyFill="1" applyBorder="1" applyAlignment="1" applyProtection="1">
      <alignment horizontal="center"/>
    </xf>
    <xf numFmtId="166" fontId="7" fillId="3" borderId="18" xfId="1" applyNumberFormat="1" applyFont="1" applyFill="1" applyBorder="1" applyAlignment="1" applyProtection="1">
      <alignment horizontal="center"/>
    </xf>
    <xf numFmtId="166" fontId="10" fillId="0" borderId="18" xfId="1" applyNumberFormat="1" applyFont="1" applyBorder="1" applyAlignment="1" applyProtection="1">
      <alignment horizontal="center"/>
    </xf>
    <xf numFmtId="166" fontId="7" fillId="3" borderId="26" xfId="1" applyNumberFormat="1" applyFont="1" applyFill="1" applyBorder="1" applyAlignment="1" applyProtection="1">
      <alignment horizontal="center"/>
    </xf>
    <xf numFmtId="166" fontId="6" fillId="6" borderId="18" xfId="1" applyNumberFormat="1" applyFont="1" applyFill="1" applyBorder="1" applyAlignment="1" applyProtection="1">
      <alignment horizontal="center"/>
    </xf>
    <xf numFmtId="166" fontId="10" fillId="0" borderId="1" xfId="1" applyNumberFormat="1" applyFont="1" applyBorder="1" applyAlignment="1" applyProtection="1">
      <alignment horizontal="center"/>
    </xf>
    <xf numFmtId="166" fontId="6" fillId="3" borderId="26" xfId="1" applyNumberFormat="1" applyFont="1" applyFill="1" applyBorder="1" applyAlignment="1" applyProtection="1">
      <alignment horizontal="center"/>
    </xf>
    <xf numFmtId="166" fontId="10" fillId="5" borderId="1" xfId="1" applyNumberFormat="1" applyFont="1" applyFill="1" applyBorder="1" applyAlignment="1" applyProtection="1">
      <alignment horizontal="center"/>
    </xf>
    <xf numFmtId="10" fontId="10" fillId="0" borderId="17" xfId="3" applyNumberFormat="1" applyFont="1" applyBorder="1" applyAlignment="1" applyProtection="1">
      <alignment horizontal="center"/>
    </xf>
    <xf numFmtId="10" fontId="10" fillId="0" borderId="19" xfId="3" applyNumberFormat="1" applyFont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 applyAlignment="1" applyProtection="1">
      <alignment horizontal="right"/>
    </xf>
    <xf numFmtId="0" fontId="0" fillId="0" borderId="37" xfId="0" applyBorder="1" applyProtection="1"/>
    <xf numFmtId="166" fontId="5" fillId="3" borderId="4" xfId="1" applyNumberFormat="1" applyFont="1" applyFill="1" applyBorder="1" applyAlignment="1" applyProtection="1">
      <alignment horizontal="center"/>
      <protection locked="0"/>
    </xf>
    <xf numFmtId="166" fontId="5" fillId="3" borderId="14" xfId="1" applyNumberFormat="1" applyFont="1" applyFill="1" applyBorder="1" applyAlignment="1" applyProtection="1">
      <alignment horizontal="center"/>
      <protection locked="0"/>
    </xf>
    <xf numFmtId="166" fontId="5" fillId="3" borderId="24" xfId="1" applyNumberFormat="1" applyFont="1" applyFill="1" applyBorder="1" applyAlignment="1" applyProtection="1">
      <alignment horizontal="center"/>
      <protection locked="0"/>
    </xf>
    <xf numFmtId="166" fontId="6" fillId="3" borderId="18" xfId="1" applyNumberFormat="1" applyFont="1" applyFill="1" applyBorder="1" applyAlignment="1" applyProtection="1">
      <alignment horizontal="center"/>
    </xf>
    <xf numFmtId="166" fontId="3" fillId="0" borderId="32" xfId="1" applyNumberFormat="1" applyFont="1" applyFill="1" applyBorder="1" applyAlignment="1" applyProtection="1">
      <alignment horizontal="center"/>
    </xf>
    <xf numFmtId="166" fontId="3" fillId="0" borderId="18" xfId="1" applyNumberFormat="1" applyFont="1" applyFill="1" applyBorder="1" applyAlignment="1" applyProtection="1">
      <alignment horizontal="center"/>
    </xf>
    <xf numFmtId="166" fontId="3" fillId="0" borderId="18" xfId="0" applyNumberFormat="1" applyFont="1" applyFill="1" applyBorder="1" applyAlignment="1" applyProtection="1">
      <alignment horizontal="center"/>
    </xf>
    <xf numFmtId="166" fontId="3" fillId="0" borderId="19" xfId="0" applyNumberFormat="1" applyFont="1" applyFill="1" applyBorder="1" applyAlignment="1" applyProtection="1">
      <alignment horizontal="center"/>
    </xf>
    <xf numFmtId="0" fontId="3" fillId="0" borderId="0" xfId="0" applyFont="1" applyBorder="1" applyProtection="1"/>
    <xf numFmtId="0" fontId="3" fillId="6" borderId="0" xfId="0" applyFont="1" applyFill="1" applyBorder="1" applyProtection="1"/>
    <xf numFmtId="0" fontId="0" fillId="6" borderId="0" xfId="0" applyFill="1" applyProtection="1"/>
    <xf numFmtId="10" fontId="0" fillId="6" borderId="0" xfId="3" applyNumberFormat="1" applyFont="1" applyFill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3" applyNumberFormat="1" applyFont="1" applyAlignment="1" applyProtection="1">
      <alignment horizontal="right"/>
    </xf>
    <xf numFmtId="10" fontId="3" fillId="0" borderId="0" xfId="3" applyNumberFormat="1" applyFont="1" applyBorder="1" applyAlignment="1" applyProtection="1">
      <alignment horizontal="center"/>
    </xf>
    <xf numFmtId="10" fontId="0" fillId="0" borderId="0" xfId="3" applyNumberFormat="1" applyFont="1" applyBorder="1" applyAlignment="1" applyProtection="1">
      <alignment horizontal="center"/>
    </xf>
    <xf numFmtId="10" fontId="7" fillId="0" borderId="0" xfId="3" applyNumberFormat="1" applyFont="1" applyBorder="1" applyAlignment="1" applyProtection="1">
      <alignment horizontal="center"/>
    </xf>
    <xf numFmtId="0" fontId="3" fillId="0" borderId="38" xfId="0" applyFont="1" applyBorder="1" applyProtection="1"/>
    <xf numFmtId="166" fontId="3" fillId="0" borderId="17" xfId="0" applyNumberFormat="1" applyFont="1" applyFill="1" applyBorder="1" applyAlignment="1" applyProtection="1">
      <alignment horizontal="center"/>
    </xf>
    <xf numFmtId="166" fontId="3" fillId="0" borderId="39" xfId="0" applyNumberFormat="1" applyFont="1" applyFill="1" applyBorder="1" applyAlignment="1" applyProtection="1">
      <alignment horizontal="center"/>
    </xf>
    <xf numFmtId="166" fontId="3" fillId="0" borderId="23" xfId="0" applyNumberFormat="1" applyFont="1" applyFill="1" applyBorder="1" applyAlignment="1" applyProtection="1">
      <alignment horizontal="center"/>
    </xf>
    <xf numFmtId="166" fontId="3" fillId="0" borderId="22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 applyProtection="1">
      <alignment horizontal="center"/>
    </xf>
    <xf numFmtId="166" fontId="3" fillId="0" borderId="26" xfId="1" applyNumberFormat="1" applyFont="1" applyFill="1" applyBorder="1" applyAlignment="1" applyProtection="1">
      <alignment horizontal="center"/>
    </xf>
    <xf numFmtId="0" fontId="3" fillId="0" borderId="7" xfId="0" applyFont="1" applyFill="1" applyBorder="1" applyProtection="1"/>
    <xf numFmtId="166" fontId="0" fillId="0" borderId="18" xfId="0" applyNumberFormat="1" applyBorder="1" applyAlignment="1" applyProtection="1">
      <alignment horizontal="center"/>
    </xf>
    <xf numFmtId="166" fontId="0" fillId="0" borderId="19" xfId="0" applyNumberFormat="1" applyBorder="1" applyAlignment="1" applyProtection="1">
      <alignment horizontal="center"/>
    </xf>
    <xf numFmtId="0" fontId="14" fillId="0" borderId="0" xfId="0" applyFont="1" applyFill="1" applyBorder="1" applyAlignment="1" applyProtection="1">
      <alignment vertical="top"/>
    </xf>
    <xf numFmtId="0" fontId="14" fillId="0" borderId="8" xfId="0" applyFont="1" applyBorder="1" applyAlignment="1" applyProtection="1">
      <alignment vertical="top"/>
    </xf>
    <xf numFmtId="0" fontId="0" fillId="0" borderId="6" xfId="0" applyBorder="1" applyAlignment="1" applyProtection="1">
      <alignment horizontal="center"/>
    </xf>
    <xf numFmtId="166" fontId="0" fillId="0" borderId="0" xfId="0" applyNumberFormat="1" applyProtection="1"/>
    <xf numFmtId="167" fontId="0" fillId="0" borderId="0" xfId="0" applyNumberFormat="1" applyProtection="1"/>
    <xf numFmtId="0" fontId="1" fillId="0" borderId="4" xfId="0" applyFont="1" applyBorder="1" applyProtection="1"/>
    <xf numFmtId="0" fontId="0" fillId="0" borderId="5" xfId="0" applyBorder="1" applyAlignment="1" applyProtection="1">
      <alignment horizontal="center"/>
    </xf>
    <xf numFmtId="0" fontId="3" fillId="0" borderId="6" xfId="0" applyFont="1" applyBorder="1" applyAlignment="1" applyProtection="1"/>
    <xf numFmtId="0" fontId="0" fillId="0" borderId="5" xfId="0" applyBorder="1" applyAlignment="1" applyProtection="1"/>
    <xf numFmtId="0" fontId="0" fillId="0" borderId="16" xfId="0" applyBorder="1" applyAlignment="1" applyProtection="1"/>
    <xf numFmtId="0" fontId="0" fillId="0" borderId="6" xfId="0" applyBorder="1" applyAlignment="1" applyProtection="1"/>
    <xf numFmtId="0" fontId="3" fillId="0" borderId="5" xfId="0" applyFont="1" applyBorder="1" applyAlignment="1" applyProtection="1"/>
    <xf numFmtId="0" fontId="3" fillId="0" borderId="16" xfId="0" applyFont="1" applyBorder="1" applyAlignment="1" applyProtection="1"/>
    <xf numFmtId="0" fontId="1" fillId="0" borderId="5" xfId="0" applyFont="1" applyBorder="1" applyAlignment="1" applyProtection="1">
      <alignment horizontal="center"/>
    </xf>
    <xf numFmtId="166" fontId="7" fillId="0" borderId="18" xfId="1" applyNumberFormat="1" applyFont="1" applyFill="1" applyBorder="1" applyAlignment="1" applyProtection="1">
      <alignment horizontal="center"/>
    </xf>
    <xf numFmtId="0" fontId="1" fillId="0" borderId="0" xfId="0" applyFont="1" applyBorder="1" applyProtection="1"/>
    <xf numFmtId="165" fontId="1" fillId="0" borderId="0" xfId="0" applyNumberFormat="1" applyFont="1" applyProtection="1"/>
    <xf numFmtId="0" fontId="1" fillId="0" borderId="0" xfId="0" applyFont="1" applyProtection="1"/>
    <xf numFmtId="0" fontId="1" fillId="0" borderId="33" xfId="0" applyFont="1" applyBorder="1" applyProtection="1"/>
    <xf numFmtId="166" fontId="6" fillId="0" borderId="18" xfId="1" applyNumberFormat="1" applyFont="1" applyFill="1" applyBorder="1" applyAlignment="1" applyProtection="1">
      <alignment horizontal="center"/>
    </xf>
    <xf numFmtId="166" fontId="8" fillId="6" borderId="4" xfId="1" applyNumberFormat="1" applyFont="1" applyFill="1" applyBorder="1" applyAlignment="1" applyProtection="1">
      <alignment horizontal="center"/>
    </xf>
    <xf numFmtId="166" fontId="8" fillId="6" borderId="14" xfId="1" applyNumberFormat="1" applyFont="1" applyFill="1" applyBorder="1" applyAlignment="1" applyProtection="1">
      <alignment horizontal="center"/>
    </xf>
    <xf numFmtId="166" fontId="8" fillId="6" borderId="24" xfId="1" applyNumberFormat="1" applyFont="1" applyFill="1" applyBorder="1" applyAlignment="1" applyProtection="1">
      <alignment horizontal="center"/>
    </xf>
    <xf numFmtId="166" fontId="11" fillId="6" borderId="18" xfId="1" applyNumberFormat="1" applyFont="1" applyFill="1" applyBorder="1" applyAlignment="1" applyProtection="1">
      <alignment horizontal="center"/>
    </xf>
    <xf numFmtId="0" fontId="0" fillId="0" borderId="39" xfId="0" applyBorder="1" applyProtection="1"/>
    <xf numFmtId="10" fontId="3" fillId="0" borderId="4" xfId="3" applyNumberFormat="1" applyFont="1" applyBorder="1" applyProtection="1"/>
    <xf numFmtId="10" fontId="1" fillId="0" borderId="0" xfId="3" applyNumberFormat="1" applyFont="1" applyProtection="1"/>
    <xf numFmtId="0" fontId="15" fillId="0" borderId="4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166" fontId="3" fillId="0" borderId="4" xfId="1" applyNumberFormat="1" applyFont="1" applyFill="1" applyBorder="1" applyAlignment="1" applyProtection="1">
      <alignment horizontal="center"/>
    </xf>
    <xf numFmtId="166" fontId="3" fillId="0" borderId="14" xfId="1" applyNumberFormat="1" applyFont="1" applyFill="1" applyBorder="1" applyAlignment="1" applyProtection="1">
      <alignment horizontal="center"/>
    </xf>
    <xf numFmtId="166" fontId="3" fillId="0" borderId="24" xfId="1" applyNumberFormat="1" applyFont="1" applyFill="1" applyBorder="1" applyAlignment="1" applyProtection="1">
      <alignment horizontal="center"/>
    </xf>
    <xf numFmtId="166" fontId="5" fillId="0" borderId="4" xfId="1" applyNumberFormat="1" applyFont="1" applyFill="1" applyBorder="1" applyAlignment="1" applyProtection="1">
      <alignment horizontal="center"/>
    </xf>
    <xf numFmtId="166" fontId="5" fillId="0" borderId="14" xfId="1" applyNumberFormat="1" applyFont="1" applyFill="1" applyBorder="1" applyAlignment="1" applyProtection="1">
      <alignment horizontal="center"/>
    </xf>
    <xf numFmtId="166" fontId="5" fillId="0" borderId="24" xfId="1" applyNumberFormat="1" applyFont="1" applyFill="1" applyBorder="1" applyAlignment="1" applyProtection="1">
      <alignment horizontal="center"/>
    </xf>
    <xf numFmtId="0" fontId="0" fillId="0" borderId="6" xfId="0" applyBorder="1" applyProtection="1"/>
    <xf numFmtId="0" fontId="0" fillId="0" borderId="38" xfId="0" applyBorder="1" applyProtection="1"/>
    <xf numFmtId="0" fontId="0" fillId="0" borderId="7" xfId="0" applyBorder="1" applyProtection="1"/>
    <xf numFmtId="0" fontId="12" fillId="0" borderId="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3" fillId="0" borderId="23" xfId="0" applyFont="1" applyBorder="1" applyAlignment="1" applyProtection="1">
      <alignment horizontal="left" wrapText="1"/>
    </xf>
    <xf numFmtId="0" fontId="1" fillId="0" borderId="4" xfId="0" applyFont="1" applyBorder="1" applyAlignment="1" applyProtection="1">
      <alignment horizontal="left" vertical="top" wrapText="1" shrinkToFit="1"/>
    </xf>
    <xf numFmtId="0" fontId="3" fillId="0" borderId="0" xfId="0" applyFont="1" applyBorder="1" applyAlignment="1" applyProtection="1">
      <alignment horizontal="left" vertical="top" wrapText="1" shrinkToFit="1"/>
    </xf>
    <xf numFmtId="0" fontId="3" fillId="0" borderId="23" xfId="0" applyFont="1" applyBorder="1" applyAlignment="1" applyProtection="1">
      <alignment horizontal="left" vertical="top" wrapText="1" shrinkToFit="1"/>
    </xf>
    <xf numFmtId="0" fontId="13" fillId="0" borderId="27" xfId="0" applyFont="1" applyBorder="1" applyAlignment="1" applyProtection="1">
      <alignment horizontal="left"/>
      <protection locked="0"/>
    </xf>
    <xf numFmtId="0" fontId="13" fillId="0" borderId="28" xfId="0" applyFont="1" applyBorder="1" applyAlignment="1" applyProtection="1">
      <alignment horizontal="left"/>
      <protection locked="0"/>
    </xf>
    <xf numFmtId="0" fontId="13" fillId="0" borderId="4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/>
      <protection locked="0"/>
    </xf>
  </cellXfs>
  <cellStyles count="4">
    <cellStyle name="Čiarka" xfId="1" builtinId="3"/>
    <cellStyle name="Normálna" xfId="0" builtinId="0"/>
    <cellStyle name="normálne_3. Q biog.látky" xfId="2"/>
    <cellStyle name="Percentá" xfId="3" builtinId="5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tabSelected="1" zoomScaleNormal="100" workbookViewId="0">
      <selection activeCell="J39" sqref="J39"/>
    </sheetView>
  </sheetViews>
  <sheetFormatPr defaultRowHeight="12.75"/>
  <cols>
    <col min="1" max="1" width="3.85546875" style="1" customWidth="1"/>
    <col min="2" max="3" width="9.140625" style="1"/>
    <col min="4" max="4" width="10" style="1" customWidth="1"/>
    <col min="5" max="6" width="9.140625" style="1"/>
    <col min="7" max="7" width="20.28515625" style="1" customWidth="1"/>
    <col min="8" max="8" width="19.28515625" style="30" customWidth="1"/>
    <col min="9" max="12" width="19.28515625" style="1" customWidth="1"/>
    <col min="13" max="13" width="21.42578125" style="1" bestFit="1" customWidth="1"/>
    <col min="14" max="14" width="15.42578125" style="1" bestFit="1" customWidth="1"/>
    <col min="15" max="15" width="13.42578125" style="1" bestFit="1" customWidth="1"/>
    <col min="16" max="17" width="9.140625" style="1" customWidth="1"/>
    <col min="18" max="16384" width="9.140625" style="1"/>
  </cols>
  <sheetData>
    <row r="1" spans="1:14" ht="16.5" thickBot="1">
      <c r="B1" s="99"/>
      <c r="C1" s="99"/>
      <c r="E1" s="100" t="s">
        <v>47</v>
      </c>
      <c r="F1" s="167">
        <v>2021</v>
      </c>
      <c r="H1" s="31" t="s">
        <v>34</v>
      </c>
      <c r="I1" s="32" t="s">
        <v>56</v>
      </c>
      <c r="J1" s="33" t="s">
        <v>55</v>
      </c>
      <c r="L1" s="1">
        <v>21102021</v>
      </c>
    </row>
    <row r="2" spans="1:14" ht="7.5" customHeight="1" thickBot="1">
      <c r="H2" s="3"/>
      <c r="I2" s="30"/>
    </row>
    <row r="3" spans="1:14" ht="13.5" thickBot="1">
      <c r="H3" s="34" t="s">
        <v>37</v>
      </c>
      <c r="I3" s="35" t="s">
        <v>38</v>
      </c>
      <c r="J3" s="35" t="s">
        <v>39</v>
      </c>
      <c r="K3" s="36" t="s">
        <v>40</v>
      </c>
      <c r="L3" s="37" t="s">
        <v>41</v>
      </c>
    </row>
    <row r="4" spans="1:14" ht="13.5" thickBot="1">
      <c r="B4" s="38" t="s">
        <v>32</v>
      </c>
      <c r="C4" s="39"/>
      <c r="D4" s="39"/>
      <c r="E4" s="39"/>
      <c r="F4" s="39"/>
      <c r="G4" s="39"/>
      <c r="H4" s="136"/>
      <c r="I4" s="137"/>
      <c r="J4" s="135" t="s">
        <v>36</v>
      </c>
      <c r="K4" s="137"/>
      <c r="L4" s="138"/>
      <c r="N4" s="40"/>
    </row>
    <row r="5" spans="1:14">
      <c r="B5" s="41" t="s">
        <v>3</v>
      </c>
      <c r="C5" s="42"/>
      <c r="D5" s="42"/>
      <c r="E5" s="42"/>
      <c r="F5" s="42"/>
      <c r="G5" s="42"/>
      <c r="H5" s="11"/>
      <c r="I5" s="12"/>
      <c r="J5" s="12"/>
      <c r="K5" s="13"/>
      <c r="L5" s="89">
        <f t="shared" ref="L5:L16" si="0">SUM(H5:K5)</f>
        <v>0</v>
      </c>
    </row>
    <row r="6" spans="1:14">
      <c r="B6" s="134" t="s">
        <v>70</v>
      </c>
      <c r="C6" s="44"/>
      <c r="D6" s="44"/>
      <c r="E6" s="44"/>
      <c r="F6" s="44"/>
      <c r="G6" s="44"/>
      <c r="H6" s="15"/>
      <c r="I6" s="16"/>
      <c r="J6" s="16"/>
      <c r="K6" s="17"/>
      <c r="L6" s="90">
        <f t="shared" si="0"/>
        <v>0</v>
      </c>
    </row>
    <row r="7" spans="1:14">
      <c r="B7" s="43" t="s">
        <v>4</v>
      </c>
      <c r="C7" s="44"/>
      <c r="D7" s="44"/>
      <c r="E7" s="44"/>
      <c r="F7" s="44"/>
      <c r="G7" s="44"/>
      <c r="H7" s="15"/>
      <c r="I7" s="16"/>
      <c r="J7" s="16"/>
      <c r="K7" s="17"/>
      <c r="L7" s="90">
        <f>SUM(H7:K7)</f>
        <v>0</v>
      </c>
      <c r="M7" s="45"/>
      <c r="N7" s="45"/>
    </row>
    <row r="8" spans="1:14">
      <c r="B8" s="43" t="s">
        <v>31</v>
      </c>
      <c r="C8" s="44"/>
      <c r="D8" s="44"/>
      <c r="E8" s="44"/>
      <c r="F8" s="44"/>
      <c r="G8" s="44"/>
      <c r="H8" s="46">
        <f>0.47*H7</f>
        <v>0</v>
      </c>
      <c r="I8" s="47">
        <f>0.47*I7</f>
        <v>0</v>
      </c>
      <c r="J8" s="47">
        <f>0.47*J7</f>
        <v>0</v>
      </c>
      <c r="K8" s="48">
        <f>0.47*K7</f>
        <v>0</v>
      </c>
      <c r="L8" s="91">
        <f>SUM(H8:K8)</f>
        <v>0</v>
      </c>
      <c r="M8" s="45"/>
      <c r="N8" s="45"/>
    </row>
    <row r="9" spans="1:14">
      <c r="B9" s="174" t="s">
        <v>54</v>
      </c>
      <c r="C9" s="175"/>
      <c r="D9" s="175"/>
      <c r="E9" s="49"/>
      <c r="F9" s="50" t="s">
        <v>44</v>
      </c>
      <c r="G9" s="18"/>
      <c r="H9" s="19"/>
      <c r="I9" s="20"/>
      <c r="J9" s="20"/>
      <c r="K9" s="21"/>
      <c r="L9" s="92">
        <f>SUM(H9:K9)</f>
        <v>0</v>
      </c>
      <c r="M9" s="45"/>
      <c r="N9" s="45"/>
    </row>
    <row r="10" spans="1:14">
      <c r="B10" s="156" t="s">
        <v>72</v>
      </c>
      <c r="C10" s="157"/>
      <c r="D10" s="157"/>
      <c r="E10" s="44"/>
      <c r="F10" s="52"/>
      <c r="G10" s="44"/>
      <c r="H10" s="158"/>
      <c r="I10" s="159"/>
      <c r="J10" s="159"/>
      <c r="K10" s="160"/>
      <c r="L10" s="143"/>
      <c r="M10" s="45"/>
      <c r="N10" s="45"/>
    </row>
    <row r="11" spans="1:14">
      <c r="A11" s="51"/>
      <c r="B11" s="180" t="s">
        <v>73</v>
      </c>
      <c r="C11" s="181"/>
      <c r="D11" s="181"/>
      <c r="E11" s="44"/>
      <c r="F11" s="52" t="s">
        <v>44</v>
      </c>
      <c r="G11" s="14"/>
      <c r="H11" s="22"/>
      <c r="I11" s="23"/>
      <c r="J11" s="23"/>
      <c r="K11" s="24"/>
      <c r="L11" s="93">
        <f t="shared" si="0"/>
        <v>0</v>
      </c>
    </row>
    <row r="12" spans="1:14">
      <c r="A12" s="51"/>
      <c r="B12" s="180" t="s">
        <v>73</v>
      </c>
      <c r="C12" s="181"/>
      <c r="D12" s="181"/>
      <c r="E12" s="44"/>
      <c r="F12" s="52" t="s">
        <v>44</v>
      </c>
      <c r="G12" s="14"/>
      <c r="H12" s="22"/>
      <c r="I12" s="23"/>
      <c r="J12" s="23"/>
      <c r="K12" s="24"/>
      <c r="L12" s="93">
        <f t="shared" si="0"/>
        <v>0</v>
      </c>
    </row>
    <row r="13" spans="1:14">
      <c r="A13" s="51"/>
      <c r="B13" s="180" t="s">
        <v>73</v>
      </c>
      <c r="C13" s="181"/>
      <c r="D13" s="181"/>
      <c r="E13" s="44"/>
      <c r="F13" s="52" t="s">
        <v>44</v>
      </c>
      <c r="G13" s="14"/>
      <c r="H13" s="22"/>
      <c r="I13" s="23"/>
      <c r="J13" s="23"/>
      <c r="K13" s="24"/>
      <c r="L13" s="93">
        <f t="shared" si="0"/>
        <v>0</v>
      </c>
    </row>
    <row r="14" spans="1:14">
      <c r="A14" s="51"/>
      <c r="B14" s="134"/>
      <c r="C14" s="57"/>
      <c r="D14" s="57"/>
      <c r="E14" s="44"/>
      <c r="F14" s="52"/>
      <c r="G14" s="44"/>
      <c r="H14" s="161"/>
      <c r="I14" s="162"/>
      <c r="J14" s="162"/>
      <c r="K14" s="163"/>
      <c r="L14" s="148"/>
    </row>
    <row r="15" spans="1:14">
      <c r="B15" s="43" t="s">
        <v>64</v>
      </c>
      <c r="C15" s="44"/>
      <c r="D15" s="44"/>
      <c r="E15" s="44"/>
      <c r="F15" s="44"/>
      <c r="G15" s="44"/>
      <c r="H15" s="22"/>
      <c r="I15" s="23"/>
      <c r="J15" s="23"/>
      <c r="K15" s="24"/>
      <c r="L15" s="93">
        <f t="shared" si="0"/>
        <v>0</v>
      </c>
      <c r="M15" s="146"/>
    </row>
    <row r="16" spans="1:14">
      <c r="A16" s="51"/>
      <c r="B16" s="43" t="s">
        <v>31</v>
      </c>
      <c r="C16" s="44"/>
      <c r="D16" s="44"/>
      <c r="E16" s="44"/>
      <c r="F16" s="44"/>
      <c r="G16" s="44"/>
      <c r="H16" s="149">
        <f>0.47*H15</f>
        <v>0</v>
      </c>
      <c r="I16" s="150">
        <f t="shared" ref="I16:K16" si="1">0.47*I15</f>
        <v>0</v>
      </c>
      <c r="J16" s="150">
        <f t="shared" si="1"/>
        <v>0</v>
      </c>
      <c r="K16" s="151">
        <f t="shared" si="1"/>
        <v>0</v>
      </c>
      <c r="L16" s="152">
        <f t="shared" si="0"/>
        <v>0</v>
      </c>
    </row>
    <row r="17" spans="1:13" ht="13.5" thickBot="1">
      <c r="A17" s="51"/>
      <c r="B17" s="176"/>
      <c r="C17" s="177"/>
      <c r="D17" s="177"/>
      <c r="E17" s="44"/>
      <c r="F17" s="52"/>
      <c r="G17" s="44"/>
      <c r="H17" s="161"/>
      <c r="I17" s="162"/>
      <c r="J17" s="162"/>
      <c r="K17" s="163"/>
      <c r="L17" s="148"/>
    </row>
    <row r="18" spans="1:13" ht="13.5" thickBot="1">
      <c r="B18" s="164" t="s">
        <v>45</v>
      </c>
      <c r="C18" s="39"/>
      <c r="D18" s="39"/>
      <c r="E18" s="39"/>
      <c r="F18" s="39"/>
      <c r="G18" s="68"/>
      <c r="H18" s="53">
        <f>H5-H6-H7-H9-SUM(H11:H13)-H15</f>
        <v>0</v>
      </c>
      <c r="I18" s="54">
        <f t="shared" ref="I18:L18" si="2">I5-I6-I7-I9-SUM(I11:I13)-I15</f>
        <v>0</v>
      </c>
      <c r="J18" s="54">
        <f t="shared" si="2"/>
        <v>0</v>
      </c>
      <c r="K18" s="55">
        <f t="shared" si="2"/>
        <v>0</v>
      </c>
      <c r="L18" s="94">
        <f t="shared" si="2"/>
        <v>0</v>
      </c>
      <c r="M18" s="145"/>
    </row>
    <row r="19" spans="1:13" ht="13.5" thickBot="1">
      <c r="A19" s="144"/>
      <c r="B19" s="129" t="s">
        <v>74</v>
      </c>
      <c r="H19" s="57"/>
      <c r="I19" s="58"/>
      <c r="M19" s="145"/>
    </row>
    <row r="20" spans="1:13" ht="13.5" thickBot="1">
      <c r="B20" s="38" t="s">
        <v>33</v>
      </c>
      <c r="C20" s="39"/>
      <c r="D20" s="39"/>
      <c r="E20" s="39"/>
      <c r="F20" s="39"/>
      <c r="G20" s="39"/>
      <c r="H20" s="139"/>
      <c r="I20" s="137"/>
      <c r="J20" s="135" t="s">
        <v>36</v>
      </c>
      <c r="K20" s="137"/>
      <c r="L20" s="138"/>
    </row>
    <row r="21" spans="1:13">
      <c r="B21" s="41" t="s">
        <v>5</v>
      </c>
      <c r="C21" s="42"/>
      <c r="D21" s="42"/>
      <c r="E21" s="42"/>
      <c r="F21" s="42"/>
      <c r="G21" s="42"/>
      <c r="H21" s="11"/>
      <c r="I21" s="12"/>
      <c r="J21" s="12"/>
      <c r="K21" s="13"/>
      <c r="L21" s="89">
        <f>SUM(H21:K21)</f>
        <v>0</v>
      </c>
    </row>
    <row r="22" spans="1:13">
      <c r="B22" s="43" t="s">
        <v>6</v>
      </c>
      <c r="C22" s="44"/>
      <c r="D22" s="44"/>
      <c r="E22" s="44"/>
      <c r="F22" s="44"/>
      <c r="G22" s="44"/>
      <c r="H22" s="15"/>
      <c r="I22" s="16"/>
      <c r="J22" s="16"/>
      <c r="K22" s="17"/>
      <c r="L22" s="90">
        <f>SUM(H22:K22)</f>
        <v>0</v>
      </c>
      <c r="M22" s="60"/>
    </row>
    <row r="23" spans="1:13" ht="25.5" customHeight="1">
      <c r="B23" s="168" t="s">
        <v>63</v>
      </c>
      <c r="C23" s="169"/>
      <c r="D23" s="169"/>
      <c r="E23" s="169"/>
      <c r="F23" s="169"/>
      <c r="G23" s="170"/>
      <c r="H23" s="102"/>
      <c r="I23" s="103"/>
      <c r="J23" s="103"/>
      <c r="K23" s="104"/>
      <c r="L23" s="105">
        <f>SUM(H23:K23)</f>
        <v>0</v>
      </c>
      <c r="M23" s="60"/>
    </row>
    <row r="24" spans="1:13">
      <c r="B24" s="182" t="s">
        <v>54</v>
      </c>
      <c r="C24" s="183"/>
      <c r="D24" s="183"/>
      <c r="E24" s="44"/>
      <c r="F24" s="52" t="s">
        <v>44</v>
      </c>
      <c r="G24" s="14"/>
      <c r="H24" s="102"/>
      <c r="I24" s="103"/>
      <c r="J24" s="103"/>
      <c r="K24" s="104"/>
      <c r="L24" s="105">
        <f t="shared" ref="L24:L25" si="3">SUM(H24:K24)</f>
        <v>0</v>
      </c>
      <c r="M24" s="155"/>
    </row>
    <row r="25" spans="1:13">
      <c r="B25" s="174" t="s">
        <v>54</v>
      </c>
      <c r="C25" s="175"/>
      <c r="D25" s="175"/>
      <c r="E25" s="49"/>
      <c r="F25" s="50" t="s">
        <v>44</v>
      </c>
      <c r="G25" s="18"/>
      <c r="H25" s="25"/>
      <c r="I25" s="26"/>
      <c r="J25" s="26"/>
      <c r="K25" s="27"/>
      <c r="L25" s="95">
        <f t="shared" si="3"/>
        <v>0</v>
      </c>
      <c r="M25" s="60"/>
    </row>
    <row r="26" spans="1:13">
      <c r="B26" s="156" t="s">
        <v>75</v>
      </c>
      <c r="C26" s="157"/>
      <c r="D26" s="157"/>
      <c r="E26" s="44"/>
      <c r="F26" s="52"/>
      <c r="G26" s="44"/>
      <c r="H26" s="161"/>
      <c r="I26" s="162"/>
      <c r="J26" s="162"/>
      <c r="K26" s="163"/>
      <c r="L26" s="148"/>
      <c r="M26" s="60"/>
    </row>
    <row r="27" spans="1:13">
      <c r="B27" s="180" t="s">
        <v>73</v>
      </c>
      <c r="C27" s="181"/>
      <c r="D27" s="181"/>
      <c r="E27" s="44"/>
      <c r="F27" s="52" t="s">
        <v>44</v>
      </c>
      <c r="G27" s="14"/>
      <c r="H27" s="22"/>
      <c r="I27" s="23"/>
      <c r="J27" s="23"/>
      <c r="K27" s="24"/>
      <c r="L27" s="93">
        <f>SUM(H27:K27)</f>
        <v>0</v>
      </c>
      <c r="M27" s="60"/>
    </row>
    <row r="28" spans="1:13">
      <c r="B28" s="180" t="s">
        <v>73</v>
      </c>
      <c r="C28" s="181"/>
      <c r="D28" s="181"/>
      <c r="E28" s="44"/>
      <c r="F28" s="52" t="s">
        <v>44</v>
      </c>
      <c r="G28" s="14"/>
      <c r="H28" s="22"/>
      <c r="I28" s="23"/>
      <c r="J28" s="23"/>
      <c r="K28" s="24"/>
      <c r="L28" s="93">
        <f t="shared" ref="L28:L30" si="4">SUM(H28:K28)</f>
        <v>0</v>
      </c>
      <c r="M28" s="154"/>
    </row>
    <row r="29" spans="1:13">
      <c r="B29" s="180" t="s">
        <v>73</v>
      </c>
      <c r="C29" s="181"/>
      <c r="D29" s="181"/>
      <c r="E29" s="44"/>
      <c r="F29" s="52" t="s">
        <v>44</v>
      </c>
      <c r="G29" s="14"/>
      <c r="H29" s="22"/>
      <c r="I29" s="23"/>
      <c r="J29" s="23"/>
      <c r="K29" s="24"/>
      <c r="L29" s="93">
        <f t="shared" si="4"/>
        <v>0</v>
      </c>
      <c r="M29" s="60"/>
    </row>
    <row r="30" spans="1:13" ht="13.5" thickBot="1">
      <c r="A30" s="61"/>
      <c r="B30" s="178" t="s">
        <v>73</v>
      </c>
      <c r="C30" s="179"/>
      <c r="D30" s="179"/>
      <c r="E30" s="44"/>
      <c r="F30" s="52" t="s">
        <v>44</v>
      </c>
      <c r="G30" s="14"/>
      <c r="H30" s="22"/>
      <c r="I30" s="28"/>
      <c r="J30" s="28"/>
      <c r="K30" s="29"/>
      <c r="L30" s="93">
        <f t="shared" si="4"/>
        <v>0</v>
      </c>
    </row>
    <row r="31" spans="1:13" ht="13.5" thickBot="1">
      <c r="A31" s="61"/>
      <c r="B31" s="164" t="s">
        <v>46</v>
      </c>
      <c r="C31" s="39"/>
      <c r="D31" s="39"/>
      <c r="E31" s="39"/>
      <c r="F31" s="39"/>
      <c r="G31" s="39"/>
      <c r="H31" s="62">
        <f>H21-SUM(H22:H25)-SUM(H27:H30)</f>
        <v>0</v>
      </c>
      <c r="I31" s="63">
        <f t="shared" ref="I31:L31" si="5">I21-SUM(I22:I25)-SUM(I27:I30)</f>
        <v>0</v>
      </c>
      <c r="J31" s="63">
        <f t="shared" si="5"/>
        <v>0</v>
      </c>
      <c r="K31" s="64">
        <f t="shared" si="5"/>
        <v>0</v>
      </c>
      <c r="L31" s="96">
        <f t="shared" si="5"/>
        <v>0</v>
      </c>
      <c r="M31" s="146"/>
    </row>
    <row r="32" spans="1:13" ht="13.5" thickBot="1">
      <c r="A32" s="44"/>
      <c r="B32" s="130" t="s">
        <v>76</v>
      </c>
      <c r="C32" s="65"/>
      <c r="D32" s="65"/>
      <c r="E32" s="65"/>
      <c r="F32" s="65"/>
      <c r="G32" s="65"/>
      <c r="H32" s="66"/>
      <c r="I32" s="39"/>
      <c r="J32" s="39"/>
      <c r="K32" s="65"/>
      <c r="L32" s="39"/>
    </row>
    <row r="33" spans="2:14" ht="13.5" thickBot="1">
      <c r="B33" s="67" t="s">
        <v>2</v>
      </c>
      <c r="C33" s="39"/>
      <c r="D33" s="39"/>
      <c r="E33" s="39"/>
      <c r="F33" s="39"/>
      <c r="G33" s="39"/>
      <c r="H33" s="131"/>
      <c r="I33" s="39"/>
      <c r="J33" s="39"/>
      <c r="K33" s="39"/>
      <c r="L33" s="68"/>
    </row>
    <row r="34" spans="2:14">
      <c r="B34" s="165" t="s">
        <v>7</v>
      </c>
      <c r="C34" s="74"/>
      <c r="D34" s="74"/>
      <c r="E34" s="74"/>
      <c r="F34" s="74"/>
      <c r="G34" s="153"/>
      <c r="H34" s="69" t="str">
        <f>IFERROR((H6+H8+H9+SUM(H11:H13)+H16)/H5,"-")</f>
        <v>-</v>
      </c>
      <c r="I34" s="70" t="str">
        <f t="shared" ref="I34:L34" si="6">IFERROR((I6+I8+I9+SUM(I11:I13)+I16)/I5,"-")</f>
        <v>-</v>
      </c>
      <c r="J34" s="70" t="str">
        <f t="shared" si="6"/>
        <v>-</v>
      </c>
      <c r="K34" s="70" t="str">
        <f t="shared" si="6"/>
        <v>-</v>
      </c>
      <c r="L34" s="97" t="str">
        <f t="shared" si="6"/>
        <v>-</v>
      </c>
    </row>
    <row r="35" spans="2:14" ht="13.5" thickBot="1">
      <c r="B35" s="166" t="s">
        <v>53</v>
      </c>
      <c r="C35" s="65"/>
      <c r="D35" s="65"/>
      <c r="E35" s="65"/>
      <c r="F35" s="65"/>
      <c r="G35" s="78"/>
      <c r="H35" s="72" t="str">
        <f>IFERROR((H22+H23+H25+SUM(H27:H30))/H21,"-")</f>
        <v>-</v>
      </c>
      <c r="I35" s="73" t="str">
        <f t="shared" ref="I35:L35" si="7">IFERROR((I22+I23+I25+SUM(I27:I30))/I21,"-")</f>
        <v>-</v>
      </c>
      <c r="J35" s="73" t="str">
        <f t="shared" si="7"/>
        <v>-</v>
      </c>
      <c r="K35" s="73" t="str">
        <f t="shared" si="7"/>
        <v>-</v>
      </c>
      <c r="L35" s="98" t="str">
        <f t="shared" si="7"/>
        <v>-</v>
      </c>
    </row>
    <row r="36" spans="2:14" ht="13.5" thickBot="1">
      <c r="H36" s="135"/>
      <c r="I36" s="39"/>
      <c r="J36" s="39"/>
      <c r="K36" s="74"/>
    </row>
    <row r="37" spans="2:14" ht="13.5" thickBot="1">
      <c r="B37" s="67" t="s">
        <v>50</v>
      </c>
      <c r="C37" s="39"/>
      <c r="D37" s="39"/>
      <c r="E37" s="39"/>
      <c r="F37" s="39"/>
      <c r="G37" s="39"/>
      <c r="H37" s="136"/>
      <c r="I37" s="140"/>
      <c r="J37" s="142" t="s">
        <v>35</v>
      </c>
      <c r="K37" s="140"/>
      <c r="L37" s="141"/>
    </row>
    <row r="38" spans="2:14">
      <c r="B38" s="147" t="s">
        <v>80</v>
      </c>
      <c r="C38" s="42"/>
      <c r="D38" s="42"/>
      <c r="E38" s="42"/>
      <c r="F38" s="42"/>
      <c r="G38" s="101"/>
      <c r="H38" s="106">
        <f>H18*32</f>
        <v>0</v>
      </c>
      <c r="I38" s="106">
        <f t="shared" ref="I38:L38" si="8">I18*32</f>
        <v>0</v>
      </c>
      <c r="J38" s="106">
        <f t="shared" si="8"/>
        <v>0</v>
      </c>
      <c r="K38" s="106">
        <f t="shared" si="8"/>
        <v>0</v>
      </c>
      <c r="L38" s="106">
        <f t="shared" si="8"/>
        <v>0</v>
      </c>
    </row>
    <row r="39" spans="2:14">
      <c r="B39" s="43" t="s">
        <v>22</v>
      </c>
      <c r="C39" s="44"/>
      <c r="D39" s="44"/>
      <c r="E39" s="44"/>
      <c r="F39" s="44"/>
      <c r="G39" s="75"/>
      <c r="H39" s="107">
        <f>H6*21</f>
        <v>0</v>
      </c>
      <c r="I39" s="107">
        <f t="shared" ref="I39:L39" si="9">I6*21</f>
        <v>0</v>
      </c>
      <c r="J39" s="107">
        <f t="shared" si="9"/>
        <v>0</v>
      </c>
      <c r="K39" s="107">
        <f t="shared" si="9"/>
        <v>0</v>
      </c>
      <c r="L39" s="107">
        <f t="shared" si="9"/>
        <v>0</v>
      </c>
    </row>
    <row r="40" spans="2:14">
      <c r="B40" s="43" t="s">
        <v>23</v>
      </c>
      <c r="C40" s="44"/>
      <c r="D40" s="44"/>
      <c r="E40" s="44"/>
      <c r="F40" s="44"/>
      <c r="G40" s="75"/>
      <c r="H40" s="107">
        <f>H7*27</f>
        <v>0</v>
      </c>
      <c r="I40" s="107">
        <f t="shared" ref="I40:L40" si="10">I7*27</f>
        <v>0</v>
      </c>
      <c r="J40" s="107">
        <f t="shared" si="10"/>
        <v>0</v>
      </c>
      <c r="K40" s="107">
        <f t="shared" si="10"/>
        <v>0</v>
      </c>
      <c r="L40" s="107">
        <f t="shared" si="10"/>
        <v>0</v>
      </c>
    </row>
    <row r="41" spans="2:14">
      <c r="B41" s="43" t="s">
        <v>24</v>
      </c>
      <c r="C41" s="44"/>
      <c r="D41" s="44"/>
      <c r="E41" s="44"/>
      <c r="F41" s="44"/>
      <c r="G41" s="75"/>
      <c r="H41" s="108">
        <f>0.37*H40</f>
        <v>0</v>
      </c>
      <c r="I41" s="108">
        <f t="shared" ref="I41:L41" si="11">0.37*I40</f>
        <v>0</v>
      </c>
      <c r="J41" s="108">
        <f t="shared" si="11"/>
        <v>0</v>
      </c>
      <c r="K41" s="108">
        <f t="shared" si="11"/>
        <v>0</v>
      </c>
      <c r="L41" s="108">
        <f t="shared" si="11"/>
        <v>0</v>
      </c>
    </row>
    <row r="42" spans="2:14">
      <c r="B42" s="43" t="str">
        <f>IF(B9="","","energetický obsah "&amp;B9)</f>
        <v>energetický obsah iné biopalivo (okrem pokročilých)</v>
      </c>
      <c r="C42" s="44"/>
      <c r="D42" s="44"/>
      <c r="E42" s="44"/>
      <c r="F42" s="44"/>
      <c r="G42" s="75"/>
      <c r="H42" s="108">
        <f>H9*$G$9</f>
        <v>0</v>
      </c>
      <c r="I42" s="108">
        <f t="shared" ref="I42:L42" si="12">I9*$G$9</f>
        <v>0</v>
      </c>
      <c r="J42" s="108">
        <f t="shared" si="12"/>
        <v>0</v>
      </c>
      <c r="K42" s="108">
        <f t="shared" si="12"/>
        <v>0</v>
      </c>
      <c r="L42" s="108">
        <f t="shared" si="12"/>
        <v>0</v>
      </c>
    </row>
    <row r="43" spans="2:14">
      <c r="B43" s="134" t="s">
        <v>77</v>
      </c>
      <c r="C43" s="44"/>
      <c r="D43" s="44"/>
      <c r="E43" s="44"/>
      <c r="F43" s="44"/>
      <c r="G43" s="75"/>
      <c r="H43" s="107">
        <f>(H11*$G11)+(H12*$G12)+(H13*$G13)</f>
        <v>0</v>
      </c>
      <c r="I43" s="107">
        <f t="shared" ref="I43:L43" si="13">(I11*$G11)+(I12*$G12)+(I13*$G13)</f>
        <v>0</v>
      </c>
      <c r="J43" s="107">
        <f t="shared" si="13"/>
        <v>0</v>
      </c>
      <c r="K43" s="107">
        <f t="shared" si="13"/>
        <v>0</v>
      </c>
      <c r="L43" s="107">
        <f t="shared" si="13"/>
        <v>0</v>
      </c>
      <c r="M43" s="146"/>
    </row>
    <row r="44" spans="2:14">
      <c r="B44" s="134" t="s">
        <v>79</v>
      </c>
      <c r="C44" s="44"/>
      <c r="D44" s="44"/>
      <c r="E44" s="44"/>
      <c r="F44" s="44"/>
      <c r="G44" s="75"/>
      <c r="H44" s="107">
        <f>H15*27</f>
        <v>0</v>
      </c>
      <c r="I44" s="107">
        <f t="shared" ref="I44:L44" si="14">I15*27</f>
        <v>0</v>
      </c>
      <c r="J44" s="107">
        <f t="shared" si="14"/>
        <v>0</v>
      </c>
      <c r="K44" s="107">
        <f t="shared" si="14"/>
        <v>0</v>
      </c>
      <c r="L44" s="107">
        <f t="shared" si="14"/>
        <v>0</v>
      </c>
      <c r="M44" s="146"/>
    </row>
    <row r="45" spans="2:14" ht="24.75" customHeight="1">
      <c r="B45" s="171" t="s">
        <v>78</v>
      </c>
      <c r="C45" s="172"/>
      <c r="D45" s="172"/>
      <c r="E45" s="172"/>
      <c r="F45" s="172"/>
      <c r="G45" s="173"/>
      <c r="H45" s="108">
        <f>0.37*H44</f>
        <v>0</v>
      </c>
      <c r="I45" s="108">
        <f t="shared" ref="I45:L45" si="15">0.37*I44</f>
        <v>0</v>
      </c>
      <c r="J45" s="108">
        <f t="shared" si="15"/>
        <v>0</v>
      </c>
      <c r="K45" s="108">
        <f t="shared" si="15"/>
        <v>0</v>
      </c>
      <c r="L45" s="108">
        <f t="shared" si="15"/>
        <v>0</v>
      </c>
    </row>
    <row r="46" spans="2:14">
      <c r="B46" s="43" t="str">
        <f>IF(B17="","",B17)</f>
        <v/>
      </c>
      <c r="C46" s="44"/>
      <c r="D46" s="44"/>
      <c r="E46" s="44"/>
      <c r="F46" s="44"/>
      <c r="G46" s="75"/>
      <c r="H46" s="108"/>
      <c r="I46" s="108"/>
      <c r="J46" s="108"/>
      <c r="K46" s="108"/>
      <c r="L46" s="108"/>
    </row>
    <row r="47" spans="2:14">
      <c r="B47" s="76" t="s">
        <v>21</v>
      </c>
      <c r="C47" s="49"/>
      <c r="D47" s="49"/>
      <c r="E47" s="49"/>
      <c r="F47" s="49"/>
      <c r="G47" s="77"/>
      <c r="H47" s="125">
        <f>H31*36</f>
        <v>0</v>
      </c>
      <c r="I47" s="125">
        <f t="shared" ref="I47:L47" si="16">I31*36</f>
        <v>0</v>
      </c>
      <c r="J47" s="125">
        <f t="shared" si="16"/>
        <v>0</v>
      </c>
      <c r="K47" s="125">
        <f t="shared" si="16"/>
        <v>0</v>
      </c>
      <c r="L47" s="125">
        <f t="shared" si="16"/>
        <v>0</v>
      </c>
    </row>
    <row r="48" spans="2:14">
      <c r="B48" s="43" t="s">
        <v>52</v>
      </c>
      <c r="C48" s="44"/>
      <c r="D48" s="44"/>
      <c r="E48" s="44"/>
      <c r="F48" s="44"/>
      <c r="G48" s="75"/>
      <c r="H48" s="107">
        <f>H22*33</f>
        <v>0</v>
      </c>
      <c r="I48" s="107">
        <f t="shared" ref="I48:L48" si="17">I22*33</f>
        <v>0</v>
      </c>
      <c r="J48" s="107">
        <f t="shared" si="17"/>
        <v>0</v>
      </c>
      <c r="K48" s="107">
        <f t="shared" si="17"/>
        <v>0</v>
      </c>
      <c r="L48" s="107">
        <f t="shared" si="17"/>
        <v>0</v>
      </c>
      <c r="N48" s="59"/>
    </row>
    <row r="49" spans="2:14" ht="25.5" customHeight="1">
      <c r="B49" s="168" t="s">
        <v>57</v>
      </c>
      <c r="C49" s="169"/>
      <c r="D49" s="169"/>
      <c r="E49" s="169"/>
      <c r="F49" s="169"/>
      <c r="G49" s="170"/>
      <c r="H49" s="107">
        <f>H23*33</f>
        <v>0</v>
      </c>
      <c r="I49" s="107">
        <f t="shared" ref="I49:L49" si="18">I23*33</f>
        <v>0</v>
      </c>
      <c r="J49" s="107">
        <f t="shared" si="18"/>
        <v>0</v>
      </c>
      <c r="K49" s="107">
        <f t="shared" si="18"/>
        <v>0</v>
      </c>
      <c r="L49" s="107">
        <f t="shared" si="18"/>
        <v>0</v>
      </c>
      <c r="N49" s="59"/>
    </row>
    <row r="50" spans="2:14">
      <c r="B50" s="43" t="str">
        <f>IF(B25="","","energetický obsah "&amp;B25)</f>
        <v>energetický obsah iné biopalivo (okrem pokročilých)</v>
      </c>
      <c r="C50" s="44"/>
      <c r="D50" s="44"/>
      <c r="E50" s="44"/>
      <c r="F50" s="44"/>
      <c r="G50" s="75"/>
      <c r="H50" s="108">
        <f>(H24*$G$24)+(H25*$G$25)</f>
        <v>0</v>
      </c>
      <c r="I50" s="108">
        <f t="shared" ref="I50:K50" si="19">(I24*$G$24)+(I25*$G$25)</f>
        <v>0</v>
      </c>
      <c r="J50" s="108">
        <f t="shared" si="19"/>
        <v>0</v>
      </c>
      <c r="K50" s="108">
        <f t="shared" si="19"/>
        <v>0</v>
      </c>
      <c r="L50" s="108">
        <f>(L24*$G$24)+(L25*$G$25)</f>
        <v>0</v>
      </c>
      <c r="M50" s="44"/>
      <c r="N50" s="59"/>
    </row>
    <row r="51" spans="2:14">
      <c r="B51" s="134" t="s">
        <v>81</v>
      </c>
      <c r="C51" s="44"/>
      <c r="D51" s="44"/>
      <c r="E51" s="44"/>
      <c r="F51" s="44"/>
      <c r="G51" s="75"/>
      <c r="H51" s="108">
        <f>H27*$G27+H28*$G28+H29*$G29+H30*$G30</f>
        <v>0</v>
      </c>
      <c r="I51" s="108">
        <f t="shared" ref="I51:L51" si="20">I27*$G27+I28*$G28+I29*$G29+I30*$G30</f>
        <v>0</v>
      </c>
      <c r="J51" s="108">
        <f t="shared" si="20"/>
        <v>0</v>
      </c>
      <c r="K51" s="108">
        <f t="shared" si="20"/>
        <v>0</v>
      </c>
      <c r="L51" s="108">
        <f t="shared" si="20"/>
        <v>0</v>
      </c>
      <c r="M51" s="44"/>
      <c r="N51" s="59"/>
    </row>
    <row r="52" spans="2:14" ht="13.5" thickBot="1">
      <c r="B52" s="71"/>
      <c r="C52" s="65"/>
      <c r="D52" s="65"/>
      <c r="E52" s="65"/>
      <c r="F52" s="65"/>
      <c r="G52" s="78"/>
      <c r="H52" s="109"/>
      <c r="I52" s="109"/>
      <c r="J52" s="109"/>
      <c r="K52" s="109"/>
      <c r="L52" s="109"/>
      <c r="M52" s="132"/>
      <c r="N52" s="59"/>
    </row>
    <row r="53" spans="2:14">
      <c r="B53" s="119" t="s">
        <v>60</v>
      </c>
      <c r="C53" s="74"/>
      <c r="D53" s="74"/>
      <c r="E53" s="74"/>
      <c r="F53" s="74"/>
      <c r="G53" s="74"/>
      <c r="H53" s="120">
        <f>SUM(H39:H40,H42)</f>
        <v>0</v>
      </c>
      <c r="I53" s="123">
        <f t="shared" ref="I53:L53" si="21">SUM(I39:I40,I42)</f>
        <v>0</v>
      </c>
      <c r="J53" s="120">
        <f t="shared" si="21"/>
        <v>0</v>
      </c>
      <c r="K53" s="120">
        <f t="shared" si="21"/>
        <v>0</v>
      </c>
      <c r="L53" s="121">
        <f t="shared" si="21"/>
        <v>0</v>
      </c>
    </row>
    <row r="54" spans="2:14">
      <c r="B54" s="43" t="s">
        <v>58</v>
      </c>
      <c r="C54" s="44"/>
      <c r="D54" s="44"/>
      <c r="E54" s="44"/>
      <c r="F54" s="44"/>
      <c r="G54" s="44"/>
      <c r="H54" s="108">
        <f>SUM(H39,H41:H42)</f>
        <v>0</v>
      </c>
      <c r="I54" s="124">
        <f t="shared" ref="I54:L54" si="22">SUM(I39,I41:I42)</f>
        <v>0</v>
      </c>
      <c r="J54" s="108">
        <f t="shared" si="22"/>
        <v>0</v>
      </c>
      <c r="K54" s="108">
        <f t="shared" si="22"/>
        <v>0</v>
      </c>
      <c r="L54" s="122">
        <f t="shared" si="22"/>
        <v>0</v>
      </c>
    </row>
    <row r="55" spans="2:14">
      <c r="B55" s="43" t="s">
        <v>59</v>
      </c>
      <c r="C55" s="44"/>
      <c r="D55" s="44"/>
      <c r="E55" s="44"/>
      <c r="F55" s="44"/>
      <c r="G55" s="44"/>
      <c r="H55" s="108">
        <f>SUM(H43:H44)</f>
        <v>0</v>
      </c>
      <c r="I55" s="124">
        <f t="shared" ref="I55:L55" si="23">SUM(I43:I44)</f>
        <v>0</v>
      </c>
      <c r="J55" s="108">
        <f t="shared" si="23"/>
        <v>0</v>
      </c>
      <c r="K55" s="108">
        <f t="shared" si="23"/>
        <v>0</v>
      </c>
      <c r="L55" s="122">
        <f t="shared" si="23"/>
        <v>0</v>
      </c>
    </row>
    <row r="56" spans="2:14">
      <c r="B56" s="43" t="s">
        <v>61</v>
      </c>
      <c r="C56" s="44"/>
      <c r="D56" s="44"/>
      <c r="E56" s="44"/>
      <c r="F56" s="44"/>
      <c r="G56" s="44"/>
      <c r="H56" s="108">
        <f>SUM(H43,H45)</f>
        <v>0</v>
      </c>
      <c r="I56" s="124">
        <f t="shared" ref="I56:L56" si="24">SUM(I43,I45)</f>
        <v>0</v>
      </c>
      <c r="J56" s="108">
        <f t="shared" si="24"/>
        <v>0</v>
      </c>
      <c r="K56" s="108">
        <f t="shared" si="24"/>
        <v>0</v>
      </c>
      <c r="L56" s="122">
        <f t="shared" si="24"/>
        <v>0</v>
      </c>
    </row>
    <row r="57" spans="2:14">
      <c r="B57" s="134" t="s">
        <v>82</v>
      </c>
      <c r="C57" s="44"/>
      <c r="D57" s="44"/>
      <c r="E57" s="44"/>
      <c r="F57" s="44"/>
      <c r="G57" s="44"/>
      <c r="H57" s="108">
        <f>H48+(2*H49)+H50</f>
        <v>0</v>
      </c>
      <c r="I57" s="124">
        <f t="shared" ref="I57:L57" si="25">I48+(2*I49)+I50</f>
        <v>0</v>
      </c>
      <c r="J57" s="108">
        <f t="shared" si="25"/>
        <v>0</v>
      </c>
      <c r="K57" s="108">
        <f t="shared" si="25"/>
        <v>0</v>
      </c>
      <c r="L57" s="122">
        <f t="shared" si="25"/>
        <v>0</v>
      </c>
    </row>
    <row r="58" spans="2:14">
      <c r="B58" s="43" t="s">
        <v>62</v>
      </c>
      <c r="C58" s="44"/>
      <c r="D58" s="44"/>
      <c r="E58" s="44"/>
      <c r="F58" s="44"/>
      <c r="G58" s="44"/>
      <c r="H58" s="127">
        <f>H51</f>
        <v>0</v>
      </c>
      <c r="I58" s="127">
        <f t="shared" ref="I58:L58" si="26">I51</f>
        <v>0</v>
      </c>
      <c r="J58" s="127">
        <f t="shared" si="26"/>
        <v>0</v>
      </c>
      <c r="K58" s="127">
        <f t="shared" si="26"/>
        <v>0</v>
      </c>
      <c r="L58" s="127">
        <f t="shared" si="26"/>
        <v>0</v>
      </c>
      <c r="M58" s="132"/>
    </row>
    <row r="59" spans="2:14" ht="13.5" thickBot="1">
      <c r="B59" s="126" t="s">
        <v>51</v>
      </c>
      <c r="C59" s="65"/>
      <c r="D59" s="65"/>
      <c r="E59" s="65"/>
      <c r="F59" s="65"/>
      <c r="G59" s="65"/>
      <c r="H59" s="128">
        <f>(H38+H39+H40+H42+H43+H44)+(H47+H48+H49+H50+H51)</f>
        <v>0</v>
      </c>
      <c r="I59" s="128">
        <f t="shared" ref="I59:L59" si="27">(I38+I39+I40+I42+I43+I44)+(I47+I48+I49+I50+I51)</f>
        <v>0</v>
      </c>
      <c r="J59" s="128">
        <f t="shared" si="27"/>
        <v>0</v>
      </c>
      <c r="K59" s="128">
        <f t="shared" si="27"/>
        <v>0</v>
      </c>
      <c r="L59" s="128">
        <f t="shared" si="27"/>
        <v>0</v>
      </c>
      <c r="M59" s="132"/>
    </row>
    <row r="60" spans="2:14">
      <c r="B60" s="110"/>
      <c r="H60" s="117"/>
      <c r="I60" s="44"/>
      <c r="J60" s="44"/>
      <c r="K60" s="44"/>
      <c r="L60" s="110"/>
      <c r="M60" s="132"/>
    </row>
    <row r="61" spans="2:14">
      <c r="B61" s="110" t="s">
        <v>28</v>
      </c>
      <c r="C61" s="44"/>
      <c r="D61" s="44"/>
      <c r="E61" s="44"/>
      <c r="F61" s="44"/>
      <c r="G61" s="44"/>
      <c r="H61" s="116" t="str">
        <f>IFERROR(((H54+(2*H56)+H57+(2*H58))/H59),"-")</f>
        <v>-</v>
      </c>
      <c r="I61" s="116" t="str">
        <f>IFERROR(((I54+(2*I56)+I57+(2*I58))/I59),"-")</f>
        <v>-</v>
      </c>
      <c r="J61" s="116" t="str">
        <f>IFERROR(((J54+(2*J56)+J57+(2*J58))/J59),"-")</f>
        <v>-</v>
      </c>
      <c r="K61" s="116" t="str">
        <f>IFERROR(((K54+(2*K56)+K57+(2*K58))/K59),"-")</f>
        <v>-</v>
      </c>
      <c r="L61" s="117" t="str">
        <f>IFERROR(((L54+(2*L56)+L57+(2*L58))/L59),"-")</f>
        <v>-</v>
      </c>
      <c r="M61" s="133"/>
      <c r="N61" s="56"/>
    </row>
    <row r="62" spans="2:14">
      <c r="B62" s="79" t="s">
        <v>66</v>
      </c>
      <c r="C62" s="44"/>
      <c r="D62" s="44"/>
      <c r="E62" s="44"/>
      <c r="F62" s="44"/>
      <c r="G62" s="44"/>
      <c r="H62" s="117" t="str">
        <f>IFERROR((H56+H58)/(H59),"-")</f>
        <v>-</v>
      </c>
      <c r="I62" s="116" t="str">
        <f>IFERROR((I56+I58)/(I59),"-")</f>
        <v>-</v>
      </c>
      <c r="J62" s="116" t="str">
        <f>IFERROR((J56+J58)/(J59),"-")</f>
        <v>-</v>
      </c>
      <c r="K62" s="116" t="str">
        <f>IFERROR((K56+K58)/(K59),"-")</f>
        <v>-</v>
      </c>
      <c r="L62" s="118" t="str">
        <f>IFERROR((L56+L58)/(L59),"-")</f>
        <v>-</v>
      </c>
      <c r="M62" s="133"/>
    </row>
    <row r="64" spans="2:14">
      <c r="B64" s="80" t="s">
        <v>42</v>
      </c>
      <c r="C64" s="81"/>
      <c r="D64" s="81"/>
      <c r="E64" s="81"/>
      <c r="F64" s="81"/>
      <c r="G64" s="81"/>
      <c r="H64" s="82">
        <f>VLOOKUP(F1,údaje!I3:J15,2,1)</f>
        <v>0.08</v>
      </c>
      <c r="I64" s="2"/>
      <c r="J64" s="59"/>
      <c r="K64" s="59"/>
      <c r="L64" s="59"/>
    </row>
    <row r="65" spans="2:13">
      <c r="B65" s="111" t="s">
        <v>65</v>
      </c>
      <c r="C65" s="112"/>
      <c r="D65" s="112"/>
      <c r="E65" s="112"/>
      <c r="F65" s="112"/>
      <c r="G65" s="112"/>
      <c r="H65" s="113">
        <f>VLOOKUP(F1,údaje!I3:K15,3,1)</f>
        <v>3.0000000000000001E-3</v>
      </c>
      <c r="I65" s="2"/>
      <c r="J65" s="59"/>
      <c r="K65" s="59"/>
      <c r="L65" s="59"/>
    </row>
    <row r="66" spans="2:13" ht="12.75" customHeight="1">
      <c r="H66" s="83"/>
      <c r="I66" s="83"/>
      <c r="J66" s="83"/>
      <c r="K66" s="84" t="s">
        <v>43</v>
      </c>
      <c r="L66" s="83">
        <f>IF((H64*L59)-(L54+(2*L56)+L57+(2*L58))&lt;0,"-",(H64*L59)-(L54+(2*L56)+L57+(2*L58)))</f>
        <v>0</v>
      </c>
    </row>
    <row r="67" spans="2:13" ht="12.75" customHeight="1">
      <c r="I67" s="2"/>
      <c r="J67" s="59"/>
      <c r="K67" s="115" t="s">
        <v>71</v>
      </c>
      <c r="L67" s="83">
        <f>IF((H65*L59)-(L56+L58)&lt;0,"-",(H65*L59)-(L56+L58))</f>
        <v>0</v>
      </c>
      <c r="M67" s="56"/>
    </row>
    <row r="68" spans="2:13" ht="12.75" customHeight="1">
      <c r="J68" s="10"/>
      <c r="K68" s="10"/>
      <c r="L68" s="10"/>
    </row>
    <row r="69" spans="2:13" ht="12.75" customHeight="1">
      <c r="H69" s="85"/>
      <c r="I69" s="86"/>
      <c r="J69" s="86"/>
      <c r="K69" s="51" t="s">
        <v>68</v>
      </c>
      <c r="L69" s="87">
        <f>IFERROR(L66*0.05,"-")</f>
        <v>0</v>
      </c>
    </row>
    <row r="70" spans="2:13" ht="12.75" customHeight="1">
      <c r="H70" s="1"/>
      <c r="K70" s="114" t="s">
        <v>69</v>
      </c>
      <c r="L70" s="87">
        <f>IFERROR(L67*0.05,"-")</f>
        <v>0</v>
      </c>
    </row>
    <row r="71" spans="2:13" ht="12.75" customHeight="1">
      <c r="H71" s="88"/>
      <c r="I71" s="88"/>
      <c r="J71" s="88"/>
      <c r="K71" s="88"/>
    </row>
    <row r="72" spans="2:13" ht="12.75" customHeight="1">
      <c r="H72" s="88"/>
      <c r="I72" s="88"/>
      <c r="J72" s="88"/>
      <c r="K72" s="88"/>
    </row>
    <row r="73" spans="2:13" ht="12.75" customHeight="1"/>
    <row r="74" spans="2:13" ht="12.75" customHeight="1"/>
    <row r="75" spans="2:13" ht="12.75" customHeight="1">
      <c r="H75" s="1"/>
    </row>
    <row r="76" spans="2:13" ht="12.75" customHeight="1">
      <c r="H76" s="1"/>
    </row>
  </sheetData>
  <sheetProtection algorithmName="SHA-512" hashValue="Ovc60MngSO/VfUNCbg9AMV4f6dkwTpQFyHXEy1VK44Jj0gHJl6MY2pzDJr7LjlRUSxVqzz17N8pf/cuY2q2N2w==" saltValue="BgBRdG5mQqcto/bdGo4I4Q==" spinCount="100000" sheet="1" objects="1" scenarios="1"/>
  <mergeCells count="14">
    <mergeCell ref="B49:G49"/>
    <mergeCell ref="B45:G45"/>
    <mergeCell ref="B9:D9"/>
    <mergeCell ref="B17:D17"/>
    <mergeCell ref="B25:D25"/>
    <mergeCell ref="B30:D30"/>
    <mergeCell ref="B23:G23"/>
    <mergeCell ref="B11:D11"/>
    <mergeCell ref="B12:D12"/>
    <mergeCell ref="B13:D13"/>
    <mergeCell ref="B27:D27"/>
    <mergeCell ref="B28:D28"/>
    <mergeCell ref="B29:D29"/>
    <mergeCell ref="B24:D24"/>
  </mergeCells>
  <conditionalFormatting sqref="L61">
    <cfRule type="cellIs" dxfId="3" priority="3" operator="lessThan">
      <formula>$H$64</formula>
    </cfRule>
    <cfRule type="cellIs" dxfId="2" priority="4" operator="greaterThanOrEqual">
      <formula>$H$64</formula>
    </cfRule>
  </conditionalFormatting>
  <conditionalFormatting sqref="L62">
    <cfRule type="cellIs" dxfId="1" priority="1" operator="lessThan">
      <formula>$H$65</formula>
    </cfRule>
    <cfRule type="cellIs" dxfId="0" priority="2" operator="greaterThanOrEqual">
      <formula>$H$65</formula>
    </cfRule>
  </conditionalFormatting>
  <dataValidations count="1">
    <dataValidation type="list" allowBlank="1" showInputMessage="1" showErrorMessage="1" sqref="F1">
      <formula1>rok</formula1>
    </dataValidation>
  </dataValidations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J8" sqref="J8"/>
    </sheetView>
  </sheetViews>
  <sheetFormatPr defaultRowHeight="12.75"/>
  <cols>
    <col min="1" max="1" width="102.42578125" style="1" customWidth="1"/>
    <col min="2" max="10" width="9.140625" style="1"/>
    <col min="11" max="11" width="19.5703125" style="1" bestFit="1" customWidth="1"/>
    <col min="12" max="16384" width="9.140625" style="1"/>
  </cols>
  <sheetData>
    <row r="1" spans="1:11" ht="13.5" thickBot="1">
      <c r="A1" s="2" t="s">
        <v>29</v>
      </c>
      <c r="B1" s="3" t="s">
        <v>30</v>
      </c>
    </row>
    <row r="2" spans="1:11">
      <c r="A2" s="4" t="s">
        <v>8</v>
      </c>
      <c r="B2" s="5">
        <v>21</v>
      </c>
      <c r="I2" s="3" t="s">
        <v>48</v>
      </c>
      <c r="J2" s="3" t="s">
        <v>49</v>
      </c>
      <c r="K2" s="3" t="s">
        <v>67</v>
      </c>
    </row>
    <row r="3" spans="1:11">
      <c r="A3" s="6" t="s">
        <v>9</v>
      </c>
      <c r="B3" s="7">
        <v>27</v>
      </c>
      <c r="C3" s="2" t="s">
        <v>25</v>
      </c>
      <c r="I3" s="1">
        <v>2018</v>
      </c>
      <c r="J3" s="10">
        <v>5.8000000000000003E-2</v>
      </c>
    </row>
    <row r="4" spans="1:11">
      <c r="A4" s="6" t="s">
        <v>10</v>
      </c>
      <c r="B4" s="7">
        <v>16</v>
      </c>
      <c r="I4" s="1">
        <v>2019</v>
      </c>
      <c r="J4" s="10">
        <v>6.9000000000000006E-2</v>
      </c>
      <c r="K4" s="10"/>
    </row>
    <row r="5" spans="1:11">
      <c r="A5" s="6" t="s">
        <v>11</v>
      </c>
      <c r="B5" s="7">
        <v>26</v>
      </c>
      <c r="C5" s="2" t="s">
        <v>26</v>
      </c>
      <c r="I5" s="1">
        <v>2020</v>
      </c>
      <c r="J5" s="10">
        <v>7.5999999999999998E-2</v>
      </c>
      <c r="K5" s="10"/>
    </row>
    <row r="6" spans="1:11">
      <c r="A6" s="6" t="s">
        <v>12</v>
      </c>
      <c r="B6" s="7">
        <v>19</v>
      </c>
      <c r="I6" s="1">
        <v>2021</v>
      </c>
      <c r="J6" s="10">
        <v>0.08</v>
      </c>
      <c r="K6" s="10">
        <v>3.0000000000000001E-3</v>
      </c>
    </row>
    <row r="7" spans="1:11">
      <c r="A7" s="6" t="s">
        <v>13</v>
      </c>
      <c r="B7" s="7">
        <v>29</v>
      </c>
      <c r="C7" s="2" t="s">
        <v>27</v>
      </c>
      <c r="I7" s="1">
        <v>2022</v>
      </c>
      <c r="J7" s="10">
        <v>8.2000000000000003E-2</v>
      </c>
      <c r="K7" s="10">
        <v>3.0000000000000001E-3</v>
      </c>
    </row>
    <row r="8" spans="1:11">
      <c r="A8" s="6" t="s">
        <v>14</v>
      </c>
      <c r="B8" s="7">
        <v>27</v>
      </c>
      <c r="I8" s="1">
        <v>2023</v>
      </c>
      <c r="J8" s="10">
        <v>8.2000000000000003E-2</v>
      </c>
      <c r="K8" s="10">
        <v>5.0000000000000001E-3</v>
      </c>
    </row>
    <row r="9" spans="1:11">
      <c r="A9" s="6"/>
      <c r="B9" s="7"/>
      <c r="I9" s="1">
        <v>2024</v>
      </c>
      <c r="J9" s="10">
        <v>8.2000000000000003E-2</v>
      </c>
      <c r="K9" s="10">
        <v>5.0000000000000001E-3</v>
      </c>
    </row>
    <row r="10" spans="1:11">
      <c r="A10" s="6" t="s">
        <v>15</v>
      </c>
      <c r="B10" s="7">
        <v>33</v>
      </c>
      <c r="I10" s="1">
        <v>2025</v>
      </c>
      <c r="J10" s="10">
        <v>8.2000000000000003E-2</v>
      </c>
      <c r="K10" s="10">
        <v>7.4999999999999997E-3</v>
      </c>
    </row>
    <row r="11" spans="1:11" ht="25.5">
      <c r="A11" s="6" t="s">
        <v>16</v>
      </c>
      <c r="B11" s="7">
        <v>34</v>
      </c>
      <c r="I11" s="1">
        <v>2026</v>
      </c>
      <c r="J11" s="10">
        <v>8.2000000000000003E-2</v>
      </c>
      <c r="K11" s="10">
        <v>7.4999999999999997E-3</v>
      </c>
    </row>
    <row r="12" spans="1:11">
      <c r="A12" s="6" t="s">
        <v>17</v>
      </c>
      <c r="B12" s="7">
        <v>34</v>
      </c>
      <c r="I12" s="1">
        <v>2027</v>
      </c>
      <c r="J12" s="10">
        <v>8.2000000000000003E-2</v>
      </c>
      <c r="K12" s="10">
        <v>7.4999999999999997E-3</v>
      </c>
    </row>
    <row r="13" spans="1:11" ht="38.25">
      <c r="A13" s="6" t="s">
        <v>18</v>
      </c>
      <c r="B13" s="7">
        <v>34</v>
      </c>
      <c r="I13" s="1">
        <v>2028</v>
      </c>
      <c r="J13" s="10">
        <v>8.2000000000000003E-2</v>
      </c>
      <c r="K13" s="10">
        <v>7.4999999999999997E-3</v>
      </c>
    </row>
    <row r="14" spans="1:11" ht="25.5">
      <c r="A14" s="6" t="s">
        <v>19</v>
      </c>
      <c r="B14" s="7" t="s">
        <v>20</v>
      </c>
      <c r="I14" s="1">
        <v>2029</v>
      </c>
      <c r="J14" s="10">
        <v>8.2000000000000003E-2</v>
      </c>
      <c r="K14" s="10">
        <v>7.4999999999999997E-3</v>
      </c>
    </row>
    <row r="15" spans="1:11">
      <c r="A15" s="6"/>
      <c r="B15" s="7"/>
      <c r="I15" s="1">
        <v>2030</v>
      </c>
      <c r="J15" s="10">
        <v>8.2000000000000003E-2</v>
      </c>
      <c r="K15" s="10">
        <v>7.4999999999999997E-3</v>
      </c>
    </row>
    <row r="16" spans="1:11">
      <c r="A16" s="6" t="s">
        <v>1</v>
      </c>
      <c r="B16" s="7">
        <v>32</v>
      </c>
    </row>
    <row r="17" spans="1:2" ht="13.5" thickBot="1">
      <c r="A17" s="8" t="s">
        <v>0</v>
      </c>
      <c r="B17" s="9">
        <v>36</v>
      </c>
    </row>
  </sheetData>
  <sheetProtection algorithmName="SHA-512" hashValue="3PhVjATGlvtTnx1J4HTVxwlDa2qUH8tz9H0AcS+Ij+4zeBQhVieUJUpmBW4JUD6KELFkwjCvn1LmlnxT/jFyjw==" saltValue="aFyqxdK4BFzG5FcDAOmUrQ==" spinCount="100000" sheet="1" objects="1" scenarios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výpočet</vt:lpstr>
      <vt:lpstr>údaje</vt:lpstr>
      <vt:lpstr>rok</vt:lpstr>
    </vt:vector>
  </TitlesOfParts>
  <Company>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olexa</dc:creator>
  <cp:lastModifiedBy>Olexa Jozef</cp:lastModifiedBy>
  <cp:lastPrinted>2020-06-29T13:52:26Z</cp:lastPrinted>
  <dcterms:created xsi:type="dcterms:W3CDTF">2011-02-02T13:08:10Z</dcterms:created>
  <dcterms:modified xsi:type="dcterms:W3CDTF">2021-11-30T11:21:01Z</dcterms:modified>
</cp:coreProperties>
</file>