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nalýzy a komentáre - hlasovanie OMK\Elektromobilita\"/>
    </mc:Choice>
  </mc:AlternateContent>
  <bookViews>
    <workbookView xWindow="0" yWindow="0" windowWidth="28800" windowHeight="14100"/>
  </bookViews>
  <sheets>
    <sheet name="Počet EV" sheetId="1" r:id="rId1"/>
    <sheet name="Energia" sheetId="3" r:id="rId2"/>
    <sheet name="Emisie" sheetId="4" r:id="rId3"/>
    <sheet name="Zdroje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D18" i="3"/>
  <c r="D17" i="3"/>
  <c r="D16" i="3"/>
  <c r="D15" i="3"/>
  <c r="D14" i="3"/>
  <c r="D13" i="3"/>
  <c r="D12" i="3"/>
  <c r="D11" i="3"/>
  <c r="D10" i="3"/>
  <c r="D9" i="3"/>
  <c r="D8" i="3"/>
  <c r="D7" i="3"/>
  <c r="J17" i="4"/>
  <c r="I17" i="4"/>
  <c r="H17" i="4"/>
  <c r="G17" i="4"/>
  <c r="F17" i="4"/>
  <c r="D17" i="4"/>
  <c r="J16" i="4"/>
  <c r="I16" i="4"/>
  <c r="H16" i="4"/>
  <c r="G16" i="4"/>
  <c r="F16" i="4"/>
  <c r="D16" i="4"/>
  <c r="J15" i="4"/>
  <c r="I15" i="4"/>
  <c r="H15" i="4"/>
  <c r="G15" i="4"/>
  <c r="F15" i="4"/>
  <c r="D15" i="4"/>
  <c r="J14" i="4"/>
  <c r="I14" i="4"/>
  <c r="H14" i="4"/>
  <c r="G14" i="4"/>
  <c r="F14" i="4"/>
  <c r="D14" i="4"/>
  <c r="J13" i="4"/>
  <c r="I13" i="4"/>
  <c r="H13" i="4"/>
  <c r="G13" i="4"/>
  <c r="F13" i="4"/>
  <c r="D13" i="4"/>
  <c r="J12" i="4"/>
  <c r="I12" i="4"/>
  <c r="H12" i="4"/>
  <c r="G12" i="4"/>
  <c r="F12" i="4"/>
  <c r="D12" i="4"/>
  <c r="J11" i="4"/>
  <c r="I11" i="4"/>
  <c r="H11" i="4"/>
  <c r="G11" i="4"/>
  <c r="F11" i="4"/>
  <c r="D11" i="4"/>
  <c r="J10" i="4"/>
  <c r="I10" i="4"/>
  <c r="H10" i="4"/>
  <c r="G10" i="4"/>
  <c r="F10" i="4"/>
  <c r="D10" i="4"/>
  <c r="J9" i="4"/>
  <c r="I9" i="4"/>
  <c r="H9" i="4"/>
  <c r="G9" i="4"/>
  <c r="F9" i="4"/>
  <c r="D9" i="4"/>
  <c r="J8" i="4"/>
  <c r="I8" i="4"/>
  <c r="H8" i="4"/>
  <c r="G8" i="4"/>
  <c r="F8" i="4"/>
  <c r="D8" i="4"/>
  <c r="D7" i="4"/>
  <c r="J7" i="4" s="1"/>
  <c r="D6" i="4"/>
  <c r="I6" i="4" s="1"/>
  <c r="D5" i="4"/>
  <c r="J5" i="4" s="1"/>
  <c r="H6" i="4" l="1"/>
  <c r="F6" i="4"/>
  <c r="J6" i="4"/>
  <c r="G5" i="4"/>
  <c r="I5" i="4"/>
  <c r="G7" i="4"/>
  <c r="I7" i="4"/>
  <c r="F5" i="4"/>
  <c r="H5" i="4"/>
  <c r="G6" i="4"/>
  <c r="F7" i="4"/>
  <c r="H7" i="4"/>
  <c r="M7" i="3" l="1"/>
  <c r="K7" i="3"/>
  <c r="L7" i="3"/>
  <c r="N7" i="3"/>
  <c r="J7" i="3"/>
  <c r="H7" i="3"/>
  <c r="W7" i="3" s="1"/>
  <c r="F7" i="3"/>
  <c r="U7" i="3" s="1"/>
  <c r="I7" i="3"/>
  <c r="X7" i="3" s="1"/>
  <c r="E7" i="3"/>
  <c r="G7" i="3"/>
  <c r="Q7" i="3" s="1"/>
  <c r="H9" i="3"/>
  <c r="W9" i="3" s="1"/>
  <c r="F9" i="3"/>
  <c r="U9" i="3" s="1"/>
  <c r="G9" i="3"/>
  <c r="V9" i="3" s="1"/>
  <c r="I9" i="3"/>
  <c r="X9" i="3" s="1"/>
  <c r="E9" i="3"/>
  <c r="T9" i="3" s="1"/>
  <c r="I10" i="3"/>
  <c r="X10" i="3" s="1"/>
  <c r="G10" i="3"/>
  <c r="Q10" i="3" s="1"/>
  <c r="E10" i="3"/>
  <c r="T10" i="3" s="1"/>
  <c r="F10" i="3"/>
  <c r="U10" i="3" s="1"/>
  <c r="H10" i="3"/>
  <c r="W10" i="3" s="1"/>
  <c r="I16" i="3"/>
  <c r="S16" i="3" s="1"/>
  <c r="X16" i="3" s="1"/>
  <c r="G16" i="3"/>
  <c r="Q16" i="3" s="1"/>
  <c r="V16" i="3" s="1"/>
  <c r="E16" i="3"/>
  <c r="O16" i="3" s="1"/>
  <c r="T16" i="3" s="1"/>
  <c r="H16" i="3"/>
  <c r="R16" i="3" s="1"/>
  <c r="W16" i="3" s="1"/>
  <c r="F16" i="3"/>
  <c r="P16" i="3" s="1"/>
  <c r="U16" i="3" s="1"/>
  <c r="H17" i="3"/>
  <c r="R17" i="3" s="1"/>
  <c r="W17" i="3" s="1"/>
  <c r="F17" i="3"/>
  <c r="P17" i="3" s="1"/>
  <c r="U17" i="3" s="1"/>
  <c r="G17" i="3"/>
  <c r="Q17" i="3" s="1"/>
  <c r="V17" i="3" s="1"/>
  <c r="I17" i="3"/>
  <c r="S17" i="3" s="1"/>
  <c r="X17" i="3" s="1"/>
  <c r="E17" i="3"/>
  <c r="O17" i="3" s="1"/>
  <c r="T17" i="3" s="1"/>
  <c r="I18" i="3"/>
  <c r="S18" i="3" s="1"/>
  <c r="X18" i="3" s="1"/>
  <c r="G18" i="3"/>
  <c r="Q18" i="3" s="1"/>
  <c r="V18" i="3" s="1"/>
  <c r="E18" i="3"/>
  <c r="O18" i="3" s="1"/>
  <c r="T18" i="3" s="1"/>
  <c r="F18" i="3"/>
  <c r="P18" i="3" s="1"/>
  <c r="U18" i="3" s="1"/>
  <c r="H18" i="3"/>
  <c r="R18" i="3" s="1"/>
  <c r="W18" i="3" s="1"/>
  <c r="H19" i="3"/>
  <c r="R19" i="3" s="1"/>
  <c r="W19" i="3" s="1"/>
  <c r="F19" i="3"/>
  <c r="P19" i="3" s="1"/>
  <c r="U19" i="3" s="1"/>
  <c r="I19" i="3"/>
  <c r="S19" i="3" s="1"/>
  <c r="X19" i="3" s="1"/>
  <c r="E19" i="3"/>
  <c r="O19" i="3" s="1"/>
  <c r="T19" i="3" s="1"/>
  <c r="G19" i="3"/>
  <c r="Q19" i="3" s="1"/>
  <c r="V19" i="3" s="1"/>
  <c r="I8" i="3"/>
  <c r="X8" i="3" s="1"/>
  <c r="G8" i="3"/>
  <c r="V8" i="3" s="1"/>
  <c r="E8" i="3"/>
  <c r="T8" i="3" s="1"/>
  <c r="H8" i="3"/>
  <c r="R8" i="3" s="1"/>
  <c r="F8" i="3"/>
  <c r="P8" i="3" s="1"/>
  <c r="H11" i="3"/>
  <c r="R11" i="3" s="1"/>
  <c r="W11" i="3" s="1"/>
  <c r="F11" i="3"/>
  <c r="P11" i="3" s="1"/>
  <c r="U11" i="3" s="1"/>
  <c r="I11" i="3"/>
  <c r="S11" i="3" s="1"/>
  <c r="X11" i="3" s="1"/>
  <c r="E11" i="3"/>
  <c r="O11" i="3" s="1"/>
  <c r="T11" i="3" s="1"/>
  <c r="G11" i="3"/>
  <c r="Q11" i="3" s="1"/>
  <c r="V11" i="3" s="1"/>
  <c r="I12" i="3"/>
  <c r="S12" i="3" s="1"/>
  <c r="X12" i="3" s="1"/>
  <c r="G12" i="3"/>
  <c r="Q12" i="3" s="1"/>
  <c r="V12" i="3" s="1"/>
  <c r="E12" i="3"/>
  <c r="O12" i="3" s="1"/>
  <c r="T12" i="3" s="1"/>
  <c r="H12" i="3"/>
  <c r="R12" i="3" s="1"/>
  <c r="W12" i="3" s="1"/>
  <c r="F12" i="3"/>
  <c r="P12" i="3" s="1"/>
  <c r="U12" i="3" s="1"/>
  <c r="H13" i="3"/>
  <c r="R13" i="3" s="1"/>
  <c r="W13" i="3" s="1"/>
  <c r="F13" i="3"/>
  <c r="P13" i="3" s="1"/>
  <c r="U13" i="3" s="1"/>
  <c r="G13" i="3"/>
  <c r="Q13" i="3" s="1"/>
  <c r="V13" i="3" s="1"/>
  <c r="I13" i="3"/>
  <c r="S13" i="3" s="1"/>
  <c r="X13" i="3" s="1"/>
  <c r="E13" i="3"/>
  <c r="O13" i="3" s="1"/>
  <c r="T13" i="3" s="1"/>
  <c r="I14" i="3"/>
  <c r="S14" i="3" s="1"/>
  <c r="X14" i="3" s="1"/>
  <c r="G14" i="3"/>
  <c r="Q14" i="3" s="1"/>
  <c r="V14" i="3" s="1"/>
  <c r="E14" i="3"/>
  <c r="O14" i="3" s="1"/>
  <c r="T14" i="3" s="1"/>
  <c r="F14" i="3"/>
  <c r="P14" i="3" s="1"/>
  <c r="U14" i="3" s="1"/>
  <c r="H14" i="3"/>
  <c r="R14" i="3" s="1"/>
  <c r="W14" i="3" s="1"/>
  <c r="H15" i="3"/>
  <c r="R15" i="3" s="1"/>
  <c r="W15" i="3" s="1"/>
  <c r="F15" i="3"/>
  <c r="P15" i="3" s="1"/>
  <c r="U15" i="3" s="1"/>
  <c r="I15" i="3"/>
  <c r="S15" i="3" s="1"/>
  <c r="X15" i="3" s="1"/>
  <c r="E15" i="3"/>
  <c r="O15" i="3" s="1"/>
  <c r="T15" i="3" s="1"/>
  <c r="G15" i="3"/>
  <c r="Q15" i="3" s="1"/>
  <c r="V15" i="3" s="1"/>
  <c r="R9" i="3"/>
  <c r="T7" i="3" l="1"/>
  <c r="O7" i="3"/>
  <c r="Q8" i="3"/>
  <c r="S10" i="3"/>
  <c r="W8" i="3"/>
  <c r="P7" i="3"/>
  <c r="U8" i="3"/>
  <c r="O8" i="3"/>
  <c r="V7" i="3"/>
  <c r="S9" i="3"/>
  <c r="S7" i="3"/>
  <c r="R10" i="3"/>
  <c r="R7" i="3"/>
  <c r="O10" i="3"/>
  <c r="S8" i="3"/>
  <c r="P9" i="3"/>
  <c r="P10" i="3"/>
  <c r="O9" i="3"/>
  <c r="V10" i="3"/>
  <c r="M9" i="3"/>
  <c r="K9" i="3"/>
  <c r="N9" i="3"/>
  <c r="J9" i="3"/>
  <c r="L9" i="3"/>
  <c r="Q9" i="3"/>
  <c r="N8" i="3" l="1"/>
  <c r="L8" i="3"/>
  <c r="J8" i="3"/>
  <c r="K8" i="3"/>
  <c r="M8" i="3"/>
  <c r="M17" i="3"/>
  <c r="K17" i="3"/>
  <c r="N17" i="3"/>
  <c r="L17" i="3"/>
  <c r="J17" i="3"/>
  <c r="N18" i="3"/>
  <c r="L18" i="3"/>
  <c r="J18" i="3"/>
  <c r="M18" i="3"/>
  <c r="K18" i="3"/>
  <c r="M15" i="3"/>
  <c r="K15" i="3"/>
  <c r="N15" i="3"/>
  <c r="L15" i="3"/>
  <c r="J15" i="3"/>
  <c r="N12" i="3"/>
  <c r="L12" i="3"/>
  <c r="J12" i="3"/>
  <c r="K12" i="3"/>
  <c r="M12" i="3"/>
  <c r="M13" i="3"/>
  <c r="K13" i="3"/>
  <c r="N13" i="3"/>
  <c r="J13" i="3"/>
  <c r="L13" i="3"/>
  <c r="N14" i="3"/>
  <c r="L14" i="3"/>
  <c r="J14" i="3"/>
  <c r="M14" i="3"/>
  <c r="K14" i="3"/>
  <c r="M11" i="3"/>
  <c r="K11" i="3"/>
  <c r="L11" i="3"/>
  <c r="N11" i="3"/>
  <c r="J11" i="3"/>
  <c r="M19" i="3"/>
  <c r="K19" i="3"/>
  <c r="N19" i="3"/>
  <c r="L19" i="3"/>
  <c r="J19" i="3"/>
  <c r="N16" i="3"/>
  <c r="L16" i="3"/>
  <c r="J16" i="3"/>
  <c r="M16" i="3"/>
  <c r="K16" i="3"/>
  <c r="N10" i="3" l="1"/>
  <c r="L10" i="3"/>
  <c r="J10" i="3"/>
  <c r="M10" i="3"/>
  <c r="K10" i="3"/>
</calcChain>
</file>

<file path=xl/sharedStrings.xml><?xml version="1.0" encoding="utf-8"?>
<sst xmlns="http://schemas.openxmlformats.org/spreadsheetml/2006/main" count="291" uniqueCount="163">
  <si>
    <t>Zdroj</t>
  </si>
  <si>
    <t>ZAP SR</t>
  </si>
  <si>
    <t>Akčný plán rozvoja elektromobility</t>
  </si>
  <si>
    <t>Scenár 1</t>
  </si>
  <si>
    <t>Scenár 2</t>
  </si>
  <si>
    <t>Počet EV</t>
  </si>
  <si>
    <t>Scenár 3</t>
  </si>
  <si>
    <t>Historické dáta</t>
  </si>
  <si>
    <t>Scenárová analýza</t>
  </si>
  <si>
    <t>Kubický AR model</t>
  </si>
  <si>
    <t>Polynomický AR model</t>
  </si>
  <si>
    <t>Benzín</t>
  </si>
  <si>
    <t>Diesel</t>
  </si>
  <si>
    <t>Iné (EV/CNG/LPG/hybridné)</t>
  </si>
  <si>
    <t>Spolu</t>
  </si>
  <si>
    <t>Podiely</t>
  </si>
  <si>
    <t>EV</t>
  </si>
  <si>
    <t>z toho EV</t>
  </si>
  <si>
    <t xml:space="preserve">Reálny počet vozidiel podľa kategórií </t>
  </si>
  <si>
    <t>N1+N2+N3 - Nákladné vozidlá</t>
  </si>
  <si>
    <t>M2+M3 - Autobusy</t>
  </si>
  <si>
    <t>M1 - Osobné vozidlá</t>
  </si>
  <si>
    <t>Spolu vozidlá M+N</t>
  </si>
  <si>
    <t>L - Motocykle, štvorkolky a iné malé vozidlá</t>
  </si>
  <si>
    <t>O+P+R - Návesy, prívesy</t>
  </si>
  <si>
    <t>C+T - Traktory</t>
  </si>
  <si>
    <t>Zdroje</t>
  </si>
  <si>
    <t>Zväz automobilového priemyslu (ZAP) SR</t>
  </si>
  <si>
    <t>Ministerstvo vnútra SR, Štatistické prehľady agendy vozidiel</t>
  </si>
  <si>
    <t>https://www.minv.sk/?statisticke-prehlady-agendy-vozidiel</t>
  </si>
  <si>
    <t>The Global Electric Vehicle Policy Database</t>
  </si>
  <si>
    <t>https://www.unenvironment.org/resources/publication/global-electric-vehicle-policy-database</t>
  </si>
  <si>
    <t>Eurostat</t>
  </si>
  <si>
    <t xml:space="preserve">https://ec.europa.eu/eurostat </t>
  </si>
  <si>
    <t>Štatistický úrad SR</t>
  </si>
  <si>
    <t xml:space="preserve">https://slovak.statistics.sk </t>
  </si>
  <si>
    <t xml:space="preserve">https://www.mhsr.sk/ </t>
  </si>
  <si>
    <t>Ministerstvo hospodárstva SR</t>
  </si>
  <si>
    <t xml:space="preserve">https://www.zapsr.sk/ </t>
  </si>
  <si>
    <t xml:space="preserve">https://ev-database.uk/ </t>
  </si>
  <si>
    <t>EV database</t>
  </si>
  <si>
    <t xml:space="preserve">https://www.eafo.eu/  </t>
  </si>
  <si>
    <t>IEA, Global EV Outlook 2019</t>
  </si>
  <si>
    <t>www.iea.org/publications/reports/globalevoutlook2019/</t>
  </si>
  <si>
    <t>European Alternative Fuels Observatory, EAFO</t>
  </si>
  <si>
    <t>https://www.eafo.eu/vehicles-and-fleet/m1</t>
  </si>
  <si>
    <t xml:space="preserve">https://www.eafo.eu/vehicles-and-fleet/lev </t>
  </si>
  <si>
    <t>EEA, Average CO2 emissions from newly registered motor vehicles</t>
  </si>
  <si>
    <t>https://www.eea.europa.eu/ds_resolveuid/49b251c934ce467c805f44f13ddc3f42</t>
  </si>
  <si>
    <t>Eurostat, Modal split of passenger transport [tran_hv_psmod]</t>
  </si>
  <si>
    <t>https://appsso.eurostat.ec.europa.eu/nui/show.do?dataset=tran_hv_psmod&amp;lang=en</t>
  </si>
  <si>
    <t>IEA GECO, 2019</t>
  </si>
  <si>
    <t>https://www.iea.org/geco/</t>
  </si>
  <si>
    <t>IEA World Energy Outlook, 2019</t>
  </si>
  <si>
    <t>https://www.iea.org/weo2019</t>
  </si>
  <si>
    <t>SHMÚ, Národná inventarizačná správa 2019</t>
  </si>
  <si>
    <t>https://ghg-inventory.shmu.sk/documents.php?download=743</t>
  </si>
  <si>
    <t>IEA, World Energy Balances 2019</t>
  </si>
  <si>
    <t>https://www.iea.org/statistics/balances/</t>
  </si>
  <si>
    <t>https://www.iea.org/statistics/co2emissions/</t>
  </si>
  <si>
    <t>IEA CO2 emissions statistics, 2018</t>
  </si>
  <si>
    <t>Odyssee-Mure  – priemerný nájazd automobilov v EU</t>
  </si>
  <si>
    <t xml:space="preserve">http://www.odyssee-mure.eu/publications/efficiency-by-sector/transport/distance-travelled-by-car.html </t>
  </si>
  <si>
    <t>https://www.acea.be/statistics/article/vehicles-per-capita-by-country</t>
  </si>
  <si>
    <t>https://www.acea.be/statistics/article/average-vehicle-age</t>
  </si>
  <si>
    <t>Live Electricity map</t>
  </si>
  <si>
    <t>https://www.electricitymap.org/?page=country&amp;solar=false&amp;remote=true&amp;wind=false&amp;countryCode=SK</t>
  </si>
  <si>
    <t>https://www.acea.be/statistics/article/interactive-map-correlation-between-uptake-of-electric-cars-and-gdp-in-EU</t>
  </si>
  <si>
    <t xml:space="preserve">Európska asociácia výrobcov automobilov </t>
  </si>
  <si>
    <t xml:space="preserve">ŠÚ SR, Bilancia elektriny [en2001rs] </t>
  </si>
  <si>
    <t>http://datacube.statistics.sk/#!/view/sk/VBD_SLOVSTAT/en2001rs/Bilancia%20elektriny%20%5Ben2001rs%5D</t>
  </si>
  <si>
    <t>https://ec.europa.eu/eurostat/statistics-explained/index.php/Greenhouse_gas_emission_statistics_-_carbon_footprints</t>
  </si>
  <si>
    <t>MV SR</t>
  </si>
  <si>
    <t>Spotreba na jedno auto a zvolený nájazd</t>
  </si>
  <si>
    <t>Spotreba v M/km</t>
  </si>
  <si>
    <t>jouly</t>
  </si>
  <si>
    <t>litre</t>
  </si>
  <si>
    <t>Wh</t>
  </si>
  <si>
    <t>CO2</t>
  </si>
  <si>
    <t>v MJ / 100 km</t>
  </si>
  <si>
    <t>v l/100 km</t>
  </si>
  <si>
    <t>v kWh /100 km</t>
  </si>
  <si>
    <t>Benzin</t>
  </si>
  <si>
    <t>Spotreba 1 vozidla na 100 km</t>
  </si>
  <si>
    <t>Spotreba 1 vozidla v MJ/km ročne</t>
  </si>
  <si>
    <t>Spotreba 1 vozidla v kWh/km ročne</t>
  </si>
  <si>
    <t>uhlie</t>
  </si>
  <si>
    <t>Nat gas</t>
  </si>
  <si>
    <t>Jadro</t>
  </si>
  <si>
    <t>hydro</t>
  </si>
  <si>
    <t>oze</t>
  </si>
  <si>
    <t>PHM</t>
  </si>
  <si>
    <t>Sekundarna energia</t>
  </si>
  <si>
    <t>Primarna energia v 2020</t>
  </si>
  <si>
    <t>Primarna energia v 2030</t>
  </si>
  <si>
    <t>ks</t>
  </si>
  <si>
    <t>Scenár</t>
  </si>
  <si>
    <t>Počet vozidiel</t>
  </si>
  <si>
    <t>Elektrina (min)</t>
  </si>
  <si>
    <t>Elektrina (max)</t>
  </si>
  <si>
    <t>Benzín (min)</t>
  </si>
  <si>
    <t>Benzín (max)</t>
  </si>
  <si>
    <t>Diesel (min)</t>
  </si>
  <si>
    <t>Diesel (max)</t>
  </si>
  <si>
    <t>Rok</t>
  </si>
  <si>
    <t>TJ</t>
  </si>
  <si>
    <t>GWh</t>
  </si>
  <si>
    <t>t co2</t>
  </si>
  <si>
    <t>S1</t>
  </si>
  <si>
    <t>S2</t>
  </si>
  <si>
    <t>S3</t>
  </si>
  <si>
    <t>2,5% vozového parku (M1)</t>
  </si>
  <si>
    <t>5% vozového parku (M1)</t>
  </si>
  <si>
    <t>Osobné vozidlá (kategória M1)</t>
  </si>
  <si>
    <t>Osobné a ľahké nákladné vozidlá (kategórie M1,2,3 a N1)</t>
  </si>
  <si>
    <t>Osobné a nákladné vozidlá (kategórie M a N)</t>
  </si>
  <si>
    <t>Energeticky mix SR</t>
  </si>
  <si>
    <t>konverzia energie</t>
  </si>
  <si>
    <t>Podiel PHM v rafinérskej produkcii</t>
  </si>
  <si>
    <t>Vrátane straty pri nabíjaní akumulátora</t>
  </si>
  <si>
    <t>Primárna energia</t>
  </si>
  <si>
    <t>PHM 70% (min)</t>
  </si>
  <si>
    <t>PHM 70% (max)</t>
  </si>
  <si>
    <t>Emisie na jedného vozidla na zvolený nájazd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</si>
  <si>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</si>
  <si>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</si>
  <si>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</si>
  <si>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</si>
  <si>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</si>
  <si>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</si>
  <si>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</si>
  <si>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</si>
  <si>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</si>
  <si>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</si>
  <si>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</si>
  <si>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</si>
  <si>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</si>
  <si>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</si>
  <si>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</si>
  <si>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</si>
  <si>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</si>
  <si>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</si>
  <si>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</si>
  <si>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</si>
  <si>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</si>
  <si>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</si>
  <si>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</si>
  <si>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Intercept</t>
  </si>
  <si>
    <t>x^3</t>
  </si>
  <si>
    <t>X^2</t>
  </si>
  <si>
    <t>Year</t>
  </si>
  <si>
    <t>RESIDUAL OUTPUT</t>
  </si>
  <si>
    <t>Observation</t>
  </si>
  <si>
    <t>Predicted EV</t>
  </si>
  <si>
    <t>Residuals</t>
  </si>
  <si>
    <t>x^4</t>
  </si>
  <si>
    <t>Reálny počet vozidiel kategórie M1</t>
  </si>
  <si>
    <t>CO2 v t na nájazd</t>
  </si>
  <si>
    <t>g/kWh / g/km</t>
  </si>
  <si>
    <t>Eurostat, Carbon Footprints Explained</t>
  </si>
  <si>
    <t>European Alternative Fuels Observatory, EAFO, M1 fleet</t>
  </si>
  <si>
    <t>European Alternative Fuels Observatory, EAFO, LCEV fleet</t>
  </si>
  <si>
    <t>Regresná analýza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</si>
</sst>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0" fontId="0" fillId="0" borderId="0" xfId="0" applyFont="1"/>
    <xf numFmtId="3" fontId="0" fillId="0" borderId="0" xfId="0" applyNumberFormat="1" applyFont="1"/>
    <xf numFmtId="164" fontId="0" fillId="0" borderId="0" xfId="1" applyNumberFormat="1" applyFont="1"/>
    <xf numFmtId="0" fontId="4" fillId="0" borderId="0" xfId="0" applyFont="1"/>
    <xf numFmtId="0" fontId="3" fillId="0" borderId="0" xfId="0" applyFont="1" applyFill="1"/>
    <xf numFmtId="0" fontId="4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/>
    <xf numFmtId="1" fontId="3" fillId="0" borderId="1" xfId="0" applyNumberFormat="1" applyFont="1" applyBorder="1"/>
    <xf numFmtId="3" fontId="3" fillId="0" borderId="1" xfId="0" applyNumberFormat="1" applyFont="1" applyBorder="1"/>
    <xf numFmtId="0" fontId="3" fillId="0" borderId="0" xfId="0" applyFont="1" applyBorder="1"/>
    <xf numFmtId="165" fontId="3" fillId="0" borderId="0" xfId="0" applyNumberFormat="1" applyFont="1" applyBorder="1"/>
    <xf numFmtId="1" fontId="3" fillId="0" borderId="0" xfId="0" applyNumberFormat="1" applyFont="1" applyBorder="1"/>
    <xf numFmtId="3" fontId="3" fillId="0" borderId="0" xfId="0" applyNumberFormat="1" applyFont="1" applyBorder="1"/>
    <xf numFmtId="10" fontId="3" fillId="0" borderId="0" xfId="1" applyNumberFormat="1" applyFont="1"/>
    <xf numFmtId="9" fontId="3" fillId="0" borderId="0" xfId="1" applyFont="1"/>
    <xf numFmtId="166" fontId="3" fillId="0" borderId="1" xfId="0" applyNumberFormat="1" applyFont="1" applyBorder="1"/>
    <xf numFmtId="166" fontId="3" fillId="0" borderId="0" xfId="0" applyNumberFormat="1" applyFont="1" applyBorder="1"/>
    <xf numFmtId="3" fontId="2" fillId="0" borderId="0" xfId="0" applyNumberFormat="1" applyFont="1"/>
    <xf numFmtId="9" fontId="2" fillId="0" borderId="0" xfId="1" applyNumberFormat="1" applyFont="1"/>
    <xf numFmtId="0" fontId="5" fillId="0" borderId="0" xfId="0" applyFont="1"/>
    <xf numFmtId="10" fontId="3" fillId="0" borderId="1" xfId="1" applyNumberFormat="1" applyFont="1" applyBorder="1"/>
    <xf numFmtId="9" fontId="3" fillId="0" borderId="1" xfId="1" applyFont="1" applyBorder="1"/>
    <xf numFmtId="0" fontId="4" fillId="0" borderId="2" xfId="0" applyFont="1" applyBorder="1"/>
    <xf numFmtId="10" fontId="3" fillId="0" borderId="3" xfId="1" applyNumberFormat="1" applyFont="1" applyBorder="1"/>
    <xf numFmtId="10" fontId="3" fillId="0" borderId="2" xfId="1" applyNumberFormat="1" applyFont="1" applyBorder="1"/>
    <xf numFmtId="0" fontId="4" fillId="0" borderId="0" xfId="0" applyFont="1" applyFill="1" applyBorder="1"/>
    <xf numFmtId="9" fontId="3" fillId="0" borderId="3" xfId="0" applyNumberFormat="1" applyFont="1" applyBorder="1"/>
    <xf numFmtId="9" fontId="3" fillId="0" borderId="2" xfId="0" applyNumberFormat="1" applyFont="1" applyBorder="1"/>
    <xf numFmtId="0" fontId="4" fillId="0" borderId="1" xfId="0" applyFont="1" applyFill="1" applyBorder="1"/>
    <xf numFmtId="0" fontId="0" fillId="0" borderId="1" xfId="0" applyFont="1" applyBorder="1"/>
    <xf numFmtId="0" fontId="0" fillId="0" borderId="0" xfId="0" applyFont="1" applyFill="1"/>
    <xf numFmtId="0" fontId="4" fillId="0" borderId="0" xfId="0" applyFont="1" applyFill="1"/>
    <xf numFmtId="0" fontId="6" fillId="0" borderId="0" xfId="0" applyFont="1" applyFill="1"/>
    <xf numFmtId="3" fontId="3" fillId="0" borderId="0" xfId="0" applyNumberFormat="1" applyFont="1" applyFill="1"/>
    <xf numFmtId="3" fontId="3" fillId="0" borderId="1" xfId="0" applyNumberFormat="1" applyFont="1" applyFill="1" applyBorder="1"/>
    <xf numFmtId="9" fontId="4" fillId="0" borderId="0" xfId="0" applyNumberFormat="1" applyFont="1" applyFill="1" applyAlignment="1">
      <alignment horizontal="left"/>
    </xf>
    <xf numFmtId="9" fontId="4" fillId="0" borderId="1" xfId="0" applyNumberFormat="1" applyFont="1" applyFill="1" applyBorder="1" applyAlignment="1">
      <alignment horizontal="left"/>
    </xf>
    <xf numFmtId="9" fontId="4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164" fontId="2" fillId="0" borderId="0" xfId="1" applyNumberFormat="1" applyFont="1" applyFill="1"/>
    <xf numFmtId="9" fontId="2" fillId="0" borderId="0" xfId="1" applyNumberFormat="1" applyFont="1" applyFill="1"/>
    <xf numFmtId="164" fontId="5" fillId="0" borderId="0" xfId="1" applyNumberFormat="1" applyFont="1"/>
    <xf numFmtId="10" fontId="0" fillId="0" borderId="0" xfId="0" applyNumberFormat="1" applyFont="1"/>
    <xf numFmtId="164" fontId="3" fillId="0" borderId="0" xfId="1" applyNumberFormat="1" applyFont="1"/>
    <xf numFmtId="0" fontId="3" fillId="0" borderId="0" xfId="0" applyFont="1" applyAlignment="1">
      <alignment horizontal="right"/>
    </xf>
    <xf numFmtId="0" fontId="5" fillId="0" borderId="1" xfId="0" applyFont="1" applyBorder="1"/>
    <xf numFmtId="3" fontId="2" fillId="0" borderId="1" xfId="0" applyNumberFormat="1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164" fontId="2" fillId="0" borderId="1" xfId="1" applyNumberFormat="1" applyFont="1" applyFill="1" applyBorder="1"/>
    <xf numFmtId="9" fontId="2" fillId="0" borderId="1" xfId="1" applyNumberFormat="1" applyFont="1" applyFill="1" applyBorder="1"/>
    <xf numFmtId="3" fontId="0" fillId="0" borderId="1" xfId="0" applyNumberFormat="1" applyFont="1" applyBorder="1"/>
    <xf numFmtId="164" fontId="3" fillId="0" borderId="1" xfId="1" applyNumberFormat="1" applyFont="1" applyBorder="1"/>
    <xf numFmtId="164" fontId="5" fillId="0" borderId="1" xfId="1" applyNumberFormat="1" applyFont="1" applyBorder="1"/>
    <xf numFmtId="0" fontId="5" fillId="0" borderId="2" xfId="0" applyFont="1" applyBorder="1"/>
    <xf numFmtId="3" fontId="2" fillId="0" borderId="3" xfId="0" applyNumberFormat="1" applyFont="1" applyBorder="1"/>
    <xf numFmtId="3" fontId="2" fillId="0" borderId="2" xfId="0" applyNumberFormat="1" applyFont="1" applyBorder="1"/>
    <xf numFmtId="164" fontId="2" fillId="0" borderId="3" xfId="1" applyNumberFormat="1" applyFont="1" applyBorder="1"/>
    <xf numFmtId="164" fontId="2" fillId="0" borderId="2" xfId="1" applyNumberFormat="1" applyFont="1" applyBorder="1"/>
    <xf numFmtId="0" fontId="5" fillId="0" borderId="2" xfId="0" applyNumberFormat="1" applyFont="1" applyBorder="1"/>
    <xf numFmtId="3" fontId="0" fillId="0" borderId="3" xfId="0" applyNumberFormat="1" applyFont="1" applyBorder="1"/>
    <xf numFmtId="3" fontId="0" fillId="0" borderId="2" xfId="0" applyNumberFormat="1" applyFont="1" applyBorder="1"/>
    <xf numFmtId="0" fontId="5" fillId="0" borderId="3" xfId="0" applyFont="1" applyBorder="1"/>
    <xf numFmtId="0" fontId="0" fillId="0" borderId="3" xfId="0" applyFont="1" applyBorder="1"/>
    <xf numFmtId="0" fontId="0" fillId="0" borderId="2" xfId="0" applyFont="1" applyBorder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2" xfId="0" applyNumberFormat="1" applyFont="1" applyBorder="1"/>
    <xf numFmtId="0" fontId="6" fillId="0" borderId="3" xfId="0" applyFont="1" applyFill="1" applyBorder="1"/>
    <xf numFmtId="0" fontId="4" fillId="0" borderId="3" xfId="0" applyFont="1" applyFill="1" applyBorder="1"/>
    <xf numFmtId="0" fontId="4" fillId="0" borderId="2" xfId="0" applyFont="1" applyFill="1" applyBorder="1"/>
    <xf numFmtId="9" fontId="4" fillId="0" borderId="3" xfId="0" applyNumberFormat="1" applyFont="1" applyFill="1" applyBorder="1" applyAlignment="1">
      <alignment horizontal="left"/>
    </xf>
    <xf numFmtId="9" fontId="4" fillId="0" borderId="2" xfId="0" applyNumberFormat="1" applyFont="1" applyFill="1" applyBorder="1" applyAlignment="1">
      <alignment horizontal="left"/>
    </xf>
    <xf numFmtId="9" fontId="6" fillId="0" borderId="0" xfId="1" applyFont="1" applyFill="1"/>
    <xf numFmtId="0" fontId="6" fillId="0" borderId="0" xfId="0" applyFont="1" applyFill="1" applyBorder="1"/>
    <xf numFmtId="0" fontId="4" fillId="0" borderId="2" xfId="0" applyFont="1" applyBorder="1" applyAlignment="1">
      <alignment horizontal="right"/>
    </xf>
    <xf numFmtId="3" fontId="3" fillId="0" borderId="3" xfId="0" applyNumberFormat="1" applyFont="1" applyBorder="1"/>
    <xf numFmtId="3" fontId="3" fillId="0" borderId="2" xfId="0" applyNumberFormat="1" applyFont="1" applyBorder="1"/>
    <xf numFmtId="0" fontId="4" fillId="0" borderId="3" xfId="0" applyFont="1" applyBorder="1" applyAlignment="1"/>
    <xf numFmtId="3" fontId="3" fillId="0" borderId="3" xfId="0" applyNumberFormat="1" applyFont="1" applyFill="1" applyBorder="1"/>
    <xf numFmtId="3" fontId="3" fillId="0" borderId="2" xfId="0" applyNumberFormat="1" applyFont="1" applyFill="1" applyBorder="1"/>
    <xf numFmtId="0" fontId="4" fillId="0" borderId="0" xfId="0" applyFont="1" applyFill="1" applyAlignment="1">
      <alignment wrapText="1"/>
    </xf>
    <xf numFmtId="0" fontId="4" fillId="0" borderId="3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1" fontId="3" fillId="0" borderId="3" xfId="0" applyNumberFormat="1" applyFont="1" applyBorder="1"/>
    <xf numFmtId="1" fontId="3" fillId="0" borderId="2" xfId="0" applyNumberFormat="1" applyFont="1" applyBorder="1"/>
    <xf numFmtId="0" fontId="4" fillId="0" borderId="0" xfId="0" applyFont="1" applyBorder="1" applyAlignment="1"/>
    <xf numFmtId="166" fontId="3" fillId="0" borderId="3" xfId="0" applyNumberFormat="1" applyFont="1" applyBorder="1"/>
    <xf numFmtId="166" fontId="3" fillId="0" borderId="2" xfId="0" applyNumberFormat="1" applyFont="1" applyBorder="1"/>
    <xf numFmtId="0" fontId="0" fillId="0" borderId="1" xfId="0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/>
    <xf numFmtId="10" fontId="0" fillId="0" borderId="4" xfId="0" applyNumberFormat="1" applyFont="1" applyBorder="1"/>
    <xf numFmtId="10" fontId="0" fillId="0" borderId="3" xfId="0" applyNumberFormat="1" applyFont="1" applyBorder="1"/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abSelected="1" zoomScale="80" zoomScaleNormal="80" workbookViewId="0">
      <selection activeCell="C1" sqref="C1"/>
    </sheetView>
  </sheetViews>
  <sheetFormatPr defaultRowHeight="15" x14ac:dyDescent="0.25"/>
  <cols>
    <col min="1" max="1" width="9.140625" style="4"/>
    <col min="2" max="2" width="10.85546875" style="4" customWidth="1"/>
    <col min="3" max="4" width="9.140625" style="4"/>
    <col min="5" max="5" width="12.5703125" style="4" customWidth="1"/>
    <col min="6" max="6" width="9.140625" style="4"/>
    <col min="7" max="7" width="12.140625" style="4" bestFit="1" customWidth="1"/>
    <col min="8" max="8" width="4.85546875" style="4" customWidth="1"/>
    <col min="9" max="9" width="43.85546875" style="4" customWidth="1"/>
    <col min="10" max="10" width="9.85546875" style="4" bestFit="1" customWidth="1"/>
    <col min="11" max="11" width="9.140625" style="4"/>
    <col min="12" max="12" width="4.28515625" style="4" customWidth="1"/>
    <col min="13" max="13" width="9.140625" style="4"/>
    <col min="14" max="16" width="14.140625" style="4" customWidth="1"/>
    <col min="17" max="16384" width="9.140625" style="4"/>
  </cols>
  <sheetData>
    <row r="1" spans="1:36" s="26" customFormat="1" x14ac:dyDescent="0.25">
      <c r="A1" s="26" t="s">
        <v>7</v>
      </c>
      <c r="M1" s="26" t="s">
        <v>8</v>
      </c>
      <c r="R1" s="26" t="s">
        <v>162</v>
      </c>
    </row>
    <row r="2" spans="1:36" s="26" customFormat="1" x14ac:dyDescent="0.25">
      <c r="A2" s="26" t="s">
        <v>156</v>
      </c>
      <c r="I2" s="26" t="s">
        <v>18</v>
      </c>
      <c r="N2" s="70" t="s">
        <v>3</v>
      </c>
      <c r="O2" s="26" t="s">
        <v>4</v>
      </c>
      <c r="P2" s="26" t="s">
        <v>6</v>
      </c>
      <c r="R2" s="26" t="s">
        <v>124</v>
      </c>
      <c r="U2" s="26" t="s">
        <v>9</v>
      </c>
      <c r="AB2" s="26" t="s">
        <v>124</v>
      </c>
      <c r="AD2" s="4"/>
      <c r="AE2" s="26" t="s">
        <v>10</v>
      </c>
      <c r="AF2" s="4"/>
      <c r="AG2" s="4"/>
      <c r="AH2" s="4"/>
      <c r="AI2" s="4"/>
      <c r="AJ2" s="4"/>
    </row>
    <row r="3" spans="1:36" x14ac:dyDescent="0.25">
      <c r="A3" s="36"/>
      <c r="B3" s="62" t="s">
        <v>16</v>
      </c>
      <c r="C3" s="53" t="s">
        <v>11</v>
      </c>
      <c r="D3" s="53" t="s">
        <v>12</v>
      </c>
      <c r="E3" s="53" t="s">
        <v>13</v>
      </c>
      <c r="F3" s="53" t="s">
        <v>14</v>
      </c>
      <c r="G3" s="12" t="s">
        <v>0</v>
      </c>
      <c r="H3" s="1"/>
      <c r="I3" s="36"/>
      <c r="J3" s="67">
        <v>2018</v>
      </c>
      <c r="K3" s="12" t="s">
        <v>0</v>
      </c>
      <c r="M3" s="36"/>
      <c r="N3" s="62" t="s">
        <v>5</v>
      </c>
      <c r="O3" s="53" t="s">
        <v>5</v>
      </c>
      <c r="P3" s="53" t="s">
        <v>5</v>
      </c>
    </row>
    <row r="4" spans="1:36" x14ac:dyDescent="0.25">
      <c r="A4" s="26">
        <v>2011</v>
      </c>
      <c r="B4" s="63">
        <v>42</v>
      </c>
      <c r="C4" s="46">
        <v>1102938</v>
      </c>
      <c r="D4" s="46">
        <v>554773</v>
      </c>
      <c r="E4" s="46">
        <v>143239</v>
      </c>
      <c r="F4" s="46">
        <v>1800950</v>
      </c>
      <c r="G4" s="8" t="s">
        <v>1</v>
      </c>
      <c r="H4" s="8"/>
      <c r="I4" s="26" t="s">
        <v>21</v>
      </c>
      <c r="J4" s="68">
        <v>2326787</v>
      </c>
      <c r="K4" s="1" t="s">
        <v>1</v>
      </c>
      <c r="M4" s="4">
        <v>2011</v>
      </c>
      <c r="N4" s="71"/>
      <c r="O4" s="5">
        <v>49.212121212121353</v>
      </c>
      <c r="P4" s="5">
        <v>25.119144440762994</v>
      </c>
      <c r="R4" s="36" t="s">
        <v>125</v>
      </c>
      <c r="S4" s="36"/>
      <c r="AB4" s="36" t="s">
        <v>125</v>
      </c>
      <c r="AC4" s="36"/>
    </row>
    <row r="5" spans="1:36" x14ac:dyDescent="0.25">
      <c r="A5" s="26">
        <v>2012</v>
      </c>
      <c r="B5" s="63">
        <v>46</v>
      </c>
      <c r="C5" s="46"/>
      <c r="D5" s="46"/>
      <c r="E5" s="46"/>
      <c r="F5" s="46"/>
      <c r="G5" s="8" t="s">
        <v>1</v>
      </c>
      <c r="H5" s="8"/>
      <c r="I5" s="49" t="s">
        <v>20</v>
      </c>
      <c r="J5" s="68">
        <v>9078</v>
      </c>
      <c r="K5" s="1" t="s">
        <v>1</v>
      </c>
      <c r="M5" s="4">
        <v>2012</v>
      </c>
      <c r="N5" s="71"/>
      <c r="O5" s="5">
        <v>40.967532467532486</v>
      </c>
      <c r="P5" s="5">
        <v>39.918361021125314</v>
      </c>
      <c r="R5" s="4" t="s">
        <v>126</v>
      </c>
      <c r="S5" s="104">
        <v>0.995</v>
      </c>
      <c r="AB5" s="4" t="s">
        <v>126</v>
      </c>
      <c r="AC5" s="104">
        <v>0.99399999999999999</v>
      </c>
    </row>
    <row r="6" spans="1:36" x14ac:dyDescent="0.25">
      <c r="A6" s="26">
        <v>2013</v>
      </c>
      <c r="B6" s="63">
        <v>76</v>
      </c>
      <c r="C6" s="46"/>
      <c r="D6" s="46"/>
      <c r="E6" s="46"/>
      <c r="F6" s="46"/>
      <c r="G6" s="8" t="s">
        <v>1</v>
      </c>
      <c r="H6" s="8"/>
      <c r="I6" s="49" t="s">
        <v>17</v>
      </c>
      <c r="J6" s="68">
        <v>47</v>
      </c>
      <c r="K6" s="1" t="s">
        <v>1</v>
      </c>
      <c r="M6" s="4">
        <v>2013</v>
      </c>
      <c r="N6" s="71"/>
      <c r="O6" s="5">
        <v>71.454545454545425</v>
      </c>
      <c r="P6" s="5">
        <v>84.217492541736362</v>
      </c>
      <c r="R6" s="4" t="s">
        <v>127</v>
      </c>
      <c r="S6" s="105">
        <v>0.98899999999999999</v>
      </c>
      <c r="AB6" s="4" t="s">
        <v>127</v>
      </c>
      <c r="AC6" s="105">
        <v>0.98799999999999999</v>
      </c>
    </row>
    <row r="7" spans="1:36" x14ac:dyDescent="0.25">
      <c r="A7" s="26">
        <v>2014</v>
      </c>
      <c r="B7" s="63">
        <v>198</v>
      </c>
      <c r="C7" s="46"/>
      <c r="D7" s="46"/>
      <c r="E7" s="46"/>
      <c r="F7" s="46"/>
      <c r="G7" s="8" t="s">
        <v>1</v>
      </c>
      <c r="H7" s="8"/>
      <c r="I7" s="49" t="s">
        <v>19</v>
      </c>
      <c r="J7" s="68">
        <v>344870</v>
      </c>
      <c r="K7" s="1" t="s">
        <v>1</v>
      </c>
      <c r="M7" s="4">
        <v>2014</v>
      </c>
      <c r="N7" s="71"/>
      <c r="O7" s="5">
        <v>163.71861471861473</v>
      </c>
      <c r="P7" s="5">
        <v>178.71830939394852</v>
      </c>
      <c r="R7" s="4" t="s">
        <v>128</v>
      </c>
      <c r="S7" s="105">
        <v>0.98099999999999998</v>
      </c>
      <c r="AB7" s="4" t="s">
        <v>128</v>
      </c>
      <c r="AC7" s="105">
        <v>0.98399999999999999</v>
      </c>
    </row>
    <row r="8" spans="1:36" x14ac:dyDescent="0.25">
      <c r="A8" s="26">
        <v>2015</v>
      </c>
      <c r="B8" s="63">
        <v>310</v>
      </c>
      <c r="C8" s="46"/>
      <c r="D8" s="46"/>
      <c r="E8" s="46"/>
      <c r="F8" s="46"/>
      <c r="G8" s="8" t="s">
        <v>1</v>
      </c>
      <c r="H8" s="8"/>
      <c r="I8" s="61" t="s">
        <v>17</v>
      </c>
      <c r="J8" s="69">
        <v>74</v>
      </c>
      <c r="K8" s="12" t="s">
        <v>1</v>
      </c>
      <c r="M8" s="4">
        <v>2015</v>
      </c>
      <c r="N8" s="71"/>
      <c r="O8" s="5">
        <v>340.80519480519484</v>
      </c>
      <c r="P8" s="5">
        <v>348.20382511509911</v>
      </c>
      <c r="R8" s="103" t="s">
        <v>129</v>
      </c>
      <c r="S8" s="71">
        <v>78.7</v>
      </c>
      <c r="AB8" s="103" t="s">
        <v>129</v>
      </c>
      <c r="AC8" s="71">
        <v>73.400000000000006</v>
      </c>
    </row>
    <row r="9" spans="1:36" x14ac:dyDescent="0.25">
      <c r="A9" s="26">
        <v>2016</v>
      </c>
      <c r="B9" s="63">
        <v>543</v>
      </c>
      <c r="C9" s="46"/>
      <c r="D9" s="46"/>
      <c r="E9" s="46"/>
      <c r="F9" s="46"/>
      <c r="G9" s="8" t="s">
        <v>1</v>
      </c>
      <c r="H9" s="8"/>
      <c r="I9" s="53" t="s">
        <v>22</v>
      </c>
      <c r="J9" s="69">
        <v>2680735</v>
      </c>
      <c r="K9" s="60" t="s">
        <v>1</v>
      </c>
      <c r="M9" s="4">
        <v>2016</v>
      </c>
      <c r="N9" s="71"/>
      <c r="O9" s="5">
        <v>625.75974025974028</v>
      </c>
      <c r="P9" s="5">
        <v>621.53829638851028</v>
      </c>
      <c r="R9" s="36" t="s">
        <v>130</v>
      </c>
      <c r="S9" s="72">
        <v>8</v>
      </c>
      <c r="AB9" s="36" t="s">
        <v>130</v>
      </c>
      <c r="AC9" s="72">
        <v>8</v>
      </c>
    </row>
    <row r="10" spans="1:36" x14ac:dyDescent="0.25">
      <c r="A10" s="26">
        <v>2017</v>
      </c>
      <c r="B10" s="63">
        <v>1160</v>
      </c>
      <c r="C10" s="46">
        <v>1176890</v>
      </c>
      <c r="D10" s="46">
        <v>957443</v>
      </c>
      <c r="E10" s="46">
        <v>93785</v>
      </c>
      <c r="F10" s="46">
        <v>2228118</v>
      </c>
      <c r="G10" s="8" t="s">
        <v>1</v>
      </c>
      <c r="H10" s="8"/>
      <c r="I10" s="26" t="s">
        <v>23</v>
      </c>
      <c r="J10" s="68">
        <v>152037</v>
      </c>
      <c r="K10" s="51" t="s">
        <v>72</v>
      </c>
      <c r="M10" s="4">
        <v>2017</v>
      </c>
      <c r="N10" s="71"/>
      <c r="O10" s="5">
        <v>1041.6277056277058</v>
      </c>
      <c r="P10" s="5">
        <v>1031.6672230434892</v>
      </c>
    </row>
    <row r="11" spans="1:36" x14ac:dyDescent="0.25">
      <c r="A11" s="53">
        <v>2018</v>
      </c>
      <c r="B11" s="64">
        <v>1578</v>
      </c>
      <c r="C11" s="54">
        <v>1214449</v>
      </c>
      <c r="D11" s="54">
        <v>1018017</v>
      </c>
      <c r="E11" s="54">
        <v>94321</v>
      </c>
      <c r="F11" s="54">
        <v>2326787</v>
      </c>
      <c r="G11" s="55" t="s">
        <v>1</v>
      </c>
      <c r="H11" s="8"/>
      <c r="I11" s="26" t="s">
        <v>24</v>
      </c>
      <c r="J11" s="68">
        <v>308663</v>
      </c>
      <c r="K11" s="1" t="s">
        <v>72</v>
      </c>
      <c r="M11" s="4">
        <v>2018</v>
      </c>
      <c r="N11" s="71"/>
      <c r="O11" s="5">
        <v>1611.4545454545455</v>
      </c>
      <c r="P11" s="5">
        <v>1615.617348055328</v>
      </c>
      <c r="R11" s="4" t="s">
        <v>131</v>
      </c>
      <c r="AB11" s="4" t="s">
        <v>131</v>
      </c>
    </row>
    <row r="12" spans="1:36" x14ac:dyDescent="0.25">
      <c r="C12" s="37"/>
      <c r="D12" s="37"/>
      <c r="E12" s="37"/>
      <c r="F12" s="37"/>
      <c r="G12" s="37"/>
      <c r="H12" s="37"/>
      <c r="I12" s="53" t="s">
        <v>25</v>
      </c>
      <c r="J12" s="69">
        <v>71338</v>
      </c>
      <c r="K12" s="12" t="s">
        <v>72</v>
      </c>
      <c r="M12" s="4">
        <v>2019</v>
      </c>
      <c r="N12" s="71">
        <v>5500</v>
      </c>
      <c r="O12" s="5">
        <v>2358.2857142857142</v>
      </c>
      <c r="P12" s="5">
        <v>2414.4966575453036</v>
      </c>
      <c r="R12" s="36"/>
      <c r="S12" s="72" t="s">
        <v>132</v>
      </c>
      <c r="T12" s="36" t="s">
        <v>133</v>
      </c>
      <c r="U12" s="36" t="s">
        <v>134</v>
      </c>
      <c r="V12" s="36" t="s">
        <v>135</v>
      </c>
      <c r="W12" s="36" t="s">
        <v>136</v>
      </c>
      <c r="AB12" s="36"/>
      <c r="AC12" s="72" t="s">
        <v>132</v>
      </c>
      <c r="AD12" s="36" t="s">
        <v>133</v>
      </c>
      <c r="AE12" s="36" t="s">
        <v>134</v>
      </c>
      <c r="AF12" s="36" t="s">
        <v>135</v>
      </c>
      <c r="AG12" s="36" t="s">
        <v>136</v>
      </c>
    </row>
    <row r="13" spans="1:36" x14ac:dyDescent="0.25">
      <c r="A13" s="26" t="s">
        <v>15</v>
      </c>
      <c r="C13" s="37"/>
      <c r="D13" s="37"/>
      <c r="E13" s="37"/>
      <c r="F13" s="37"/>
      <c r="G13" s="37"/>
      <c r="H13" s="37"/>
      <c r="M13" s="4">
        <v>2020</v>
      </c>
      <c r="N13" s="71">
        <v>10000</v>
      </c>
      <c r="O13" s="5">
        <v>3305.1666666666665</v>
      </c>
      <c r="P13" s="5">
        <v>3473.4943807806781</v>
      </c>
      <c r="R13" s="4" t="s">
        <v>137</v>
      </c>
      <c r="S13" s="71">
        <v>3</v>
      </c>
      <c r="T13" s="4">
        <v>2280129</v>
      </c>
      <c r="U13" s="4">
        <v>760043</v>
      </c>
      <c r="V13" s="4">
        <v>122.57850000000001</v>
      </c>
      <c r="W13" s="4">
        <v>2.2000000000000001E-4</v>
      </c>
      <c r="AB13" s="4" t="s">
        <v>137</v>
      </c>
      <c r="AC13" s="71">
        <v>2</v>
      </c>
      <c r="AD13" s="4">
        <v>2277992</v>
      </c>
      <c r="AE13" s="4">
        <v>1138996</v>
      </c>
      <c r="AF13" s="4">
        <v>211</v>
      </c>
      <c r="AG13" s="4">
        <v>1.5E-5</v>
      </c>
    </row>
    <row r="14" spans="1:36" x14ac:dyDescent="0.25">
      <c r="A14" s="53"/>
      <c r="B14" s="62" t="s">
        <v>16</v>
      </c>
      <c r="C14" s="56" t="s">
        <v>11</v>
      </c>
      <c r="D14" s="56" t="s">
        <v>12</v>
      </c>
      <c r="E14" s="56" t="s">
        <v>13</v>
      </c>
      <c r="F14" s="56" t="s">
        <v>14</v>
      </c>
      <c r="G14" s="37"/>
      <c r="H14" s="37"/>
      <c r="M14" s="4">
        <v>2021</v>
      </c>
      <c r="N14" s="71"/>
      <c r="O14" s="5">
        <v>4475.142857142856</v>
      </c>
      <c r="P14" s="5">
        <v>4841.8809901746981</v>
      </c>
      <c r="R14" s="103" t="s">
        <v>138</v>
      </c>
      <c r="S14" s="71">
        <v>4</v>
      </c>
      <c r="T14" s="103">
        <v>24801.83</v>
      </c>
      <c r="U14" s="103">
        <v>6200.4570000000003</v>
      </c>
      <c r="V14" s="103"/>
      <c r="W14" s="103"/>
      <c r="AB14" s="103" t="s">
        <v>138</v>
      </c>
      <c r="AC14" s="71">
        <v>5</v>
      </c>
      <c r="AD14" s="103">
        <v>26939</v>
      </c>
      <c r="AE14" s="103">
        <v>5388</v>
      </c>
      <c r="AF14" s="103"/>
      <c r="AG14" s="103"/>
    </row>
    <row r="15" spans="1:36" x14ac:dyDescent="0.25">
      <c r="A15" s="26">
        <v>2011</v>
      </c>
      <c r="B15" s="65">
        <v>2.3321025014575642E-5</v>
      </c>
      <c r="C15" s="47">
        <v>0.61242011160776255</v>
      </c>
      <c r="D15" s="47">
        <v>0.30804464310502788</v>
      </c>
      <c r="E15" s="47">
        <v>7.9535245287209524E-2</v>
      </c>
      <c r="F15" s="48">
        <v>1</v>
      </c>
      <c r="G15" s="37"/>
      <c r="H15" s="37"/>
      <c r="M15" s="4">
        <v>2022</v>
      </c>
      <c r="N15" s="71"/>
      <c r="O15" s="5">
        <v>5891.2597402597385</v>
      </c>
      <c r="P15" s="5">
        <v>6573.0082012865951</v>
      </c>
      <c r="R15" s="36" t="s">
        <v>139</v>
      </c>
      <c r="S15" s="72">
        <v>7</v>
      </c>
      <c r="T15" s="36">
        <v>2304931</v>
      </c>
      <c r="U15" s="36"/>
      <c r="V15" s="36"/>
      <c r="W15" s="36"/>
      <c r="AB15" s="36" t="s">
        <v>139</v>
      </c>
      <c r="AC15" s="72">
        <v>7</v>
      </c>
      <c r="AD15" s="36">
        <v>2304931</v>
      </c>
      <c r="AE15" s="36"/>
      <c r="AF15" s="36"/>
      <c r="AG15" s="36"/>
    </row>
    <row r="16" spans="1:36" x14ac:dyDescent="0.25">
      <c r="A16" s="26">
        <v>2012</v>
      </c>
      <c r="B16" s="65">
        <v>2.5186255094056975E-5</v>
      </c>
      <c r="C16" s="47"/>
      <c r="D16" s="47"/>
      <c r="E16" s="47"/>
      <c r="F16" s="48">
        <v>1</v>
      </c>
      <c r="G16" s="37"/>
      <c r="H16" s="37"/>
      <c r="M16" s="4">
        <v>2023</v>
      </c>
      <c r="N16" s="71"/>
      <c r="O16" s="5">
        <v>7576.5627705627685</v>
      </c>
      <c r="P16" s="5">
        <v>8724.3089728215873</v>
      </c>
    </row>
    <row r="17" spans="1:36" x14ac:dyDescent="0.25">
      <c r="A17" s="26">
        <v>2013</v>
      </c>
      <c r="B17" s="65">
        <v>4.037019468526387E-5</v>
      </c>
      <c r="C17" s="47"/>
      <c r="D17" s="47"/>
      <c r="E17" s="47"/>
      <c r="F17" s="48">
        <v>1</v>
      </c>
      <c r="G17" s="37"/>
      <c r="H17" s="37"/>
      <c r="M17" s="4">
        <v>2024</v>
      </c>
      <c r="N17" s="71"/>
      <c r="O17" s="5">
        <v>9554.0974025973992</v>
      </c>
      <c r="P17" s="5">
        <v>11357.297506630875</v>
      </c>
      <c r="R17" s="36"/>
      <c r="S17" s="72" t="s">
        <v>140</v>
      </c>
      <c r="T17" s="36" t="s">
        <v>129</v>
      </c>
      <c r="U17" s="36" t="s">
        <v>141</v>
      </c>
      <c r="V17" s="36" t="s">
        <v>142</v>
      </c>
      <c r="W17" s="36" t="s">
        <v>143</v>
      </c>
      <c r="X17" s="36" t="s">
        <v>144</v>
      </c>
      <c r="Y17" s="36" t="s">
        <v>145</v>
      </c>
      <c r="Z17" s="36" t="s">
        <v>146</v>
      </c>
      <c r="AB17" s="36"/>
      <c r="AC17" s="72" t="s">
        <v>140</v>
      </c>
      <c r="AD17" s="36" t="s">
        <v>129</v>
      </c>
      <c r="AE17" s="36" t="s">
        <v>141</v>
      </c>
      <c r="AF17" s="36" t="s">
        <v>142</v>
      </c>
      <c r="AG17" s="36" t="s">
        <v>143</v>
      </c>
      <c r="AH17" s="36" t="s">
        <v>144</v>
      </c>
      <c r="AI17" s="36" t="s">
        <v>145</v>
      </c>
      <c r="AJ17" s="36" t="s">
        <v>146</v>
      </c>
    </row>
    <row r="18" spans="1:36" x14ac:dyDescent="0.25">
      <c r="A18" s="26">
        <v>2014</v>
      </c>
      <c r="B18" s="65">
        <v>1.0143432230089929E-4</v>
      </c>
      <c r="C18" s="47"/>
      <c r="D18" s="47"/>
      <c r="E18" s="47"/>
      <c r="F18" s="48">
        <v>1</v>
      </c>
      <c r="G18" s="37"/>
      <c r="H18" s="37"/>
      <c r="M18" s="4">
        <v>2025</v>
      </c>
      <c r="N18" s="71">
        <v>20000</v>
      </c>
      <c r="O18" s="5">
        <v>11846.909090909088</v>
      </c>
      <c r="P18" s="5">
        <v>14537.569247711643</v>
      </c>
      <c r="R18" s="4" t="s">
        <v>147</v>
      </c>
      <c r="S18" s="71">
        <v>73.14</v>
      </c>
      <c r="T18" s="4">
        <v>194</v>
      </c>
      <c r="U18" s="4">
        <v>0.38</v>
      </c>
      <c r="V18" s="4">
        <v>0.73</v>
      </c>
      <c r="W18" s="4">
        <v>-466</v>
      </c>
      <c r="X18" s="4">
        <v>612</v>
      </c>
      <c r="Y18" s="4">
        <v>-466</v>
      </c>
      <c r="Z18" s="4">
        <v>612</v>
      </c>
      <c r="AB18" s="4" t="s">
        <v>147</v>
      </c>
      <c r="AC18" s="71">
        <v>23.2</v>
      </c>
      <c r="AD18" s="4">
        <v>46.41</v>
      </c>
      <c r="AE18" s="4">
        <v>0.5</v>
      </c>
      <c r="AF18" s="4">
        <v>0.64</v>
      </c>
      <c r="AG18" s="4">
        <v>-96</v>
      </c>
      <c r="AH18" s="4">
        <v>143</v>
      </c>
      <c r="AI18" s="4">
        <v>-96</v>
      </c>
      <c r="AJ18" s="4">
        <v>143</v>
      </c>
    </row>
    <row r="19" spans="1:36" x14ac:dyDescent="0.25">
      <c r="A19" s="26">
        <v>2015</v>
      </c>
      <c r="B19" s="65">
        <v>1.5212693078519088E-4</v>
      </c>
      <c r="C19" s="47"/>
      <c r="D19" s="47"/>
      <c r="E19" s="47"/>
      <c r="F19" s="48">
        <v>1</v>
      </c>
      <c r="G19" s="37"/>
      <c r="H19" s="37"/>
      <c r="M19" s="4">
        <v>2026</v>
      </c>
      <c r="N19" s="71"/>
      <c r="O19" s="5">
        <v>14478.043290043284</v>
      </c>
      <c r="P19" s="5">
        <v>18334.800884207067</v>
      </c>
      <c r="R19" s="103" t="s">
        <v>148</v>
      </c>
      <c r="S19" s="71">
        <v>3.84</v>
      </c>
      <c r="T19" s="103">
        <v>3.2</v>
      </c>
      <c r="U19" s="103">
        <v>1.19</v>
      </c>
      <c r="V19" s="103">
        <v>0.3</v>
      </c>
      <c r="W19" s="103">
        <v>-5</v>
      </c>
      <c r="X19" s="103">
        <v>13</v>
      </c>
      <c r="Y19" s="103">
        <v>-5</v>
      </c>
      <c r="Z19" s="103">
        <v>13</v>
      </c>
      <c r="AB19" s="103" t="s">
        <v>155</v>
      </c>
      <c r="AC19" s="71">
        <v>0.17</v>
      </c>
      <c r="AD19" s="103">
        <v>0.16</v>
      </c>
      <c r="AE19" s="103">
        <v>1.06</v>
      </c>
      <c r="AF19" s="103">
        <v>0.34</v>
      </c>
      <c r="AG19" s="103">
        <v>0</v>
      </c>
      <c r="AH19" s="103">
        <v>1</v>
      </c>
      <c r="AI19" s="103">
        <v>0</v>
      </c>
      <c r="AJ19" s="103">
        <v>1</v>
      </c>
    </row>
    <row r="20" spans="1:36" x14ac:dyDescent="0.25">
      <c r="A20" s="26">
        <v>2016</v>
      </c>
      <c r="B20" s="65">
        <v>2.5553241802844741E-4</v>
      </c>
      <c r="C20" s="47"/>
      <c r="D20" s="47"/>
      <c r="E20" s="47"/>
      <c r="F20" s="48">
        <v>1</v>
      </c>
      <c r="G20" s="37"/>
      <c r="H20" s="37"/>
      <c r="M20" s="4">
        <v>2027</v>
      </c>
      <c r="N20" s="71"/>
      <c r="O20" s="5">
        <v>17470.545454545449</v>
      </c>
      <c r="P20" s="5">
        <v>22822.750347406298</v>
      </c>
      <c r="R20" s="103" t="s">
        <v>149</v>
      </c>
      <c r="S20" s="71">
        <v>-3.68</v>
      </c>
      <c r="T20" s="103">
        <v>44</v>
      </c>
      <c r="U20" s="103">
        <v>-0.08</v>
      </c>
      <c r="V20" s="103">
        <v>0.94</v>
      </c>
      <c r="W20" s="103">
        <v>-126</v>
      </c>
      <c r="X20" s="103">
        <v>119</v>
      </c>
      <c r="Y20" s="103">
        <v>-126</v>
      </c>
      <c r="Z20" s="103">
        <v>119</v>
      </c>
      <c r="AB20" s="36" t="s">
        <v>148</v>
      </c>
      <c r="AC20" s="72">
        <v>1.75</v>
      </c>
      <c r="AD20" s="36">
        <v>1.27</v>
      </c>
      <c r="AE20" s="36">
        <v>1.37</v>
      </c>
      <c r="AF20" s="36">
        <v>0.23</v>
      </c>
      <c r="AG20" s="36">
        <v>-2</v>
      </c>
      <c r="AH20" s="36">
        <v>5</v>
      </c>
      <c r="AI20" s="36">
        <v>-2</v>
      </c>
      <c r="AJ20" s="36">
        <v>5</v>
      </c>
    </row>
    <row r="21" spans="1:36" x14ac:dyDescent="0.25">
      <c r="A21" s="26">
        <v>2017</v>
      </c>
      <c r="B21" s="65">
        <v>5.2061874640391582E-4</v>
      </c>
      <c r="C21" s="47"/>
      <c r="D21" s="47"/>
      <c r="E21" s="47"/>
      <c r="F21" s="48">
        <v>1</v>
      </c>
      <c r="G21" s="37"/>
      <c r="H21" s="37"/>
      <c r="M21" s="4">
        <v>2028</v>
      </c>
      <c r="N21" s="71"/>
      <c r="O21" s="5">
        <v>20847.461038961028</v>
      </c>
      <c r="P21" s="5">
        <v>28079.256811744483</v>
      </c>
      <c r="R21" s="36" t="s">
        <v>150</v>
      </c>
      <c r="S21" s="72">
        <v>-24.09</v>
      </c>
      <c r="T21" s="36">
        <v>175.6</v>
      </c>
      <c r="U21" s="36">
        <v>-0.14000000000000001</v>
      </c>
      <c r="V21" s="36">
        <v>0.9</v>
      </c>
      <c r="W21" s="36">
        <v>-512</v>
      </c>
      <c r="X21" s="36">
        <v>463</v>
      </c>
      <c r="Y21" s="36">
        <v>-512</v>
      </c>
      <c r="Z21" s="36">
        <v>463</v>
      </c>
      <c r="AB21" s="103"/>
      <c r="AC21" s="103"/>
      <c r="AD21" s="103"/>
      <c r="AE21" s="103"/>
      <c r="AF21" s="103"/>
      <c r="AG21" s="103"/>
      <c r="AH21" s="103"/>
      <c r="AI21" s="103"/>
      <c r="AJ21" s="103"/>
    </row>
    <row r="22" spans="1:36" x14ac:dyDescent="0.25">
      <c r="A22" s="53">
        <v>2018</v>
      </c>
      <c r="B22" s="66">
        <v>6.7818842034101105E-4</v>
      </c>
      <c r="C22" s="57">
        <v>0.52194248979386593</v>
      </c>
      <c r="D22" s="57">
        <v>0.43752049500018697</v>
      </c>
      <c r="E22" s="57">
        <v>4.0537015205947088E-2</v>
      </c>
      <c r="F22" s="58">
        <v>1</v>
      </c>
      <c r="G22" s="37"/>
      <c r="H22" s="37"/>
      <c r="M22" s="4">
        <v>2029</v>
      </c>
      <c r="N22" s="71"/>
      <c r="O22" s="5">
        <v>24631.835497835487</v>
      </c>
      <c r="P22" s="5">
        <v>34186.240694802749</v>
      </c>
      <c r="AB22" s="103"/>
      <c r="AC22" s="103"/>
      <c r="AD22" s="103"/>
      <c r="AE22" s="103"/>
      <c r="AF22" s="103"/>
      <c r="AG22" s="103"/>
      <c r="AH22" s="103"/>
      <c r="AI22" s="103"/>
      <c r="AJ22" s="103"/>
    </row>
    <row r="23" spans="1:36" x14ac:dyDescent="0.25">
      <c r="M23" s="36">
        <v>2030</v>
      </c>
      <c r="N23" s="72">
        <v>35000</v>
      </c>
      <c r="O23" s="59">
        <v>28846.714285714272</v>
      </c>
      <c r="P23" s="59">
        <v>41229.7036573082</v>
      </c>
      <c r="AB23" s="103"/>
      <c r="AC23" s="103"/>
      <c r="AD23" s="103"/>
      <c r="AE23" s="103"/>
      <c r="AF23" s="103"/>
      <c r="AG23" s="103"/>
      <c r="AH23" s="103"/>
      <c r="AI23" s="103"/>
      <c r="AJ23" s="103"/>
    </row>
    <row r="24" spans="1:36" x14ac:dyDescent="0.25">
      <c r="M24" s="52" t="s">
        <v>0</v>
      </c>
      <c r="N24" s="73" t="s">
        <v>2</v>
      </c>
      <c r="O24" s="1" t="s">
        <v>9</v>
      </c>
      <c r="P24" s="1" t="s">
        <v>10</v>
      </c>
      <c r="AB24" s="103" t="s">
        <v>151</v>
      </c>
      <c r="AC24" s="103"/>
      <c r="AD24" s="103"/>
      <c r="AE24" s="103"/>
      <c r="AF24" s="103"/>
      <c r="AG24" s="103"/>
      <c r="AH24" s="103"/>
      <c r="AI24" s="103"/>
      <c r="AJ24" s="103"/>
    </row>
    <row r="25" spans="1:36" x14ac:dyDescent="0.25">
      <c r="O25" s="5"/>
      <c r="R25" s="4" t="s">
        <v>151</v>
      </c>
      <c r="AB25" s="103"/>
      <c r="AC25" s="103"/>
      <c r="AD25" s="103"/>
      <c r="AE25" s="103"/>
      <c r="AF25" s="103"/>
      <c r="AG25" s="103"/>
      <c r="AH25" s="103"/>
      <c r="AI25" s="103"/>
      <c r="AJ25" s="103"/>
    </row>
    <row r="26" spans="1:36" x14ac:dyDescent="0.25">
      <c r="G26" s="24"/>
      <c r="H26" s="24"/>
      <c r="I26" s="3"/>
      <c r="J26" s="3"/>
      <c r="K26" s="3"/>
      <c r="O26" s="5"/>
      <c r="P26" s="5"/>
      <c r="AB26" s="36" t="s">
        <v>152</v>
      </c>
      <c r="AC26" s="72" t="s">
        <v>153</v>
      </c>
      <c r="AD26" s="36" t="s">
        <v>154</v>
      </c>
      <c r="AE26" s="103"/>
      <c r="AF26" s="103"/>
      <c r="AG26" s="103"/>
      <c r="AH26" s="103"/>
      <c r="AI26" s="103"/>
      <c r="AJ26" s="103"/>
    </row>
    <row r="27" spans="1:36" x14ac:dyDescent="0.25">
      <c r="M27" s="50"/>
      <c r="N27" s="5"/>
      <c r="O27" s="5"/>
      <c r="P27" s="5"/>
      <c r="R27" s="36" t="s">
        <v>152</v>
      </c>
      <c r="S27" s="72" t="s">
        <v>153</v>
      </c>
      <c r="T27" s="36" t="s">
        <v>154</v>
      </c>
      <c r="AB27" s="103">
        <v>1</v>
      </c>
      <c r="AC27" s="71">
        <v>25.1</v>
      </c>
      <c r="AD27" s="103">
        <v>16.899999999999999</v>
      </c>
      <c r="AE27" s="103"/>
      <c r="AF27" s="103"/>
      <c r="AG27" s="103"/>
      <c r="AH27" s="103"/>
      <c r="AI27" s="103"/>
      <c r="AJ27" s="103"/>
    </row>
    <row r="28" spans="1:36" x14ac:dyDescent="0.25">
      <c r="M28" s="50"/>
      <c r="N28" s="5"/>
      <c r="O28" s="5"/>
      <c r="P28" s="5"/>
      <c r="R28" s="4">
        <v>1</v>
      </c>
      <c r="S28" s="71">
        <v>49.2</v>
      </c>
      <c r="T28" s="4">
        <v>-7.2</v>
      </c>
      <c r="AB28" s="103">
        <v>2</v>
      </c>
      <c r="AC28" s="71">
        <v>39.9</v>
      </c>
      <c r="AD28" s="103">
        <v>6.1</v>
      </c>
      <c r="AE28" s="103"/>
      <c r="AF28" s="103"/>
      <c r="AG28" s="103"/>
      <c r="AH28" s="103"/>
      <c r="AI28" s="103"/>
      <c r="AJ28" s="103"/>
    </row>
    <row r="29" spans="1:36" x14ac:dyDescent="0.25">
      <c r="O29" s="5"/>
      <c r="P29" s="5"/>
      <c r="R29" s="4">
        <v>2</v>
      </c>
      <c r="S29" s="71">
        <v>41</v>
      </c>
      <c r="T29" s="4">
        <v>5</v>
      </c>
      <c r="AB29" s="103">
        <v>3</v>
      </c>
      <c r="AC29" s="71">
        <v>84.2</v>
      </c>
      <c r="AD29" s="103">
        <v>-8.1999999999999993</v>
      </c>
      <c r="AE29" s="103"/>
      <c r="AF29" s="103"/>
      <c r="AG29" s="103"/>
      <c r="AH29" s="103"/>
      <c r="AI29" s="103"/>
      <c r="AJ29" s="103"/>
    </row>
    <row r="30" spans="1:36" x14ac:dyDescent="0.25">
      <c r="O30" s="5"/>
      <c r="P30" s="5"/>
      <c r="R30" s="4">
        <v>3</v>
      </c>
      <c r="S30" s="71">
        <v>71.5</v>
      </c>
      <c r="T30" s="4">
        <v>4.5</v>
      </c>
      <c r="AB30" s="103">
        <v>4</v>
      </c>
      <c r="AC30" s="71">
        <v>178.7</v>
      </c>
      <c r="AD30" s="103">
        <v>19.3</v>
      </c>
      <c r="AE30" s="103"/>
      <c r="AF30" s="103"/>
      <c r="AG30" s="103"/>
      <c r="AH30" s="103"/>
      <c r="AI30" s="103"/>
      <c r="AJ30" s="103"/>
    </row>
    <row r="31" spans="1:36" x14ac:dyDescent="0.25">
      <c r="G31" s="25"/>
      <c r="H31" s="25"/>
      <c r="O31" s="5"/>
      <c r="P31" s="5"/>
      <c r="R31" s="4">
        <v>4</v>
      </c>
      <c r="S31" s="71">
        <v>163.69999999999999</v>
      </c>
      <c r="T31" s="4">
        <v>34.299999999999997</v>
      </c>
      <c r="AB31" s="103">
        <v>5</v>
      </c>
      <c r="AC31" s="71">
        <v>348.2</v>
      </c>
      <c r="AD31" s="103">
        <v>-38.200000000000003</v>
      </c>
      <c r="AE31" s="103"/>
      <c r="AF31" s="103"/>
      <c r="AG31" s="103"/>
      <c r="AH31" s="103"/>
      <c r="AI31" s="103"/>
      <c r="AJ31" s="103"/>
    </row>
    <row r="32" spans="1:36" x14ac:dyDescent="0.25">
      <c r="O32" s="5"/>
      <c r="P32" s="5"/>
      <c r="R32" s="4">
        <v>5</v>
      </c>
      <c r="S32" s="71">
        <v>340.8</v>
      </c>
      <c r="T32" s="4">
        <v>-30.8</v>
      </c>
      <c r="AB32" s="103">
        <v>6</v>
      </c>
      <c r="AC32" s="71">
        <v>621.5</v>
      </c>
      <c r="AD32" s="103">
        <v>-78.5</v>
      </c>
      <c r="AE32" s="103"/>
      <c r="AF32" s="103"/>
      <c r="AG32" s="103"/>
      <c r="AH32" s="103"/>
      <c r="AI32" s="103"/>
      <c r="AJ32" s="103"/>
    </row>
    <row r="33" spans="2:36" x14ac:dyDescent="0.25">
      <c r="O33" s="5"/>
      <c r="P33" s="5"/>
      <c r="R33" s="4">
        <v>6</v>
      </c>
      <c r="S33" s="71">
        <v>625.79999999999995</v>
      </c>
      <c r="T33" s="4">
        <v>-82.8</v>
      </c>
      <c r="AB33" s="103">
        <v>7</v>
      </c>
      <c r="AC33" s="71">
        <v>1031.7</v>
      </c>
      <c r="AD33" s="103">
        <v>128.30000000000001</v>
      </c>
      <c r="AE33" s="103"/>
      <c r="AF33" s="103"/>
      <c r="AG33" s="103"/>
      <c r="AH33" s="103"/>
      <c r="AI33" s="103"/>
      <c r="AJ33" s="103"/>
    </row>
    <row r="34" spans="2:36" x14ac:dyDescent="0.25">
      <c r="O34" s="5"/>
      <c r="P34" s="5"/>
      <c r="R34" s="4">
        <v>7</v>
      </c>
      <c r="S34" s="71">
        <v>1041.5999999999999</v>
      </c>
      <c r="T34" s="4">
        <v>118.4</v>
      </c>
      <c r="AB34" s="36">
        <v>8</v>
      </c>
      <c r="AC34" s="72">
        <v>1615.6</v>
      </c>
      <c r="AD34" s="36">
        <v>-45.6</v>
      </c>
      <c r="AE34" s="103"/>
      <c r="AF34" s="103"/>
      <c r="AG34" s="103"/>
      <c r="AH34" s="103"/>
      <c r="AI34" s="103"/>
      <c r="AJ34" s="103"/>
    </row>
    <row r="35" spans="2:36" x14ac:dyDescent="0.25">
      <c r="O35" s="5"/>
      <c r="P35" s="5"/>
      <c r="R35" s="36">
        <v>8</v>
      </c>
      <c r="S35" s="72">
        <v>1611.5</v>
      </c>
      <c r="T35" s="36">
        <v>-41.5</v>
      </c>
      <c r="AB35" s="103"/>
      <c r="AC35" s="103"/>
      <c r="AD35" s="103"/>
      <c r="AE35" s="103"/>
      <c r="AF35" s="103"/>
      <c r="AG35" s="103"/>
      <c r="AH35" s="103"/>
      <c r="AI35" s="103"/>
      <c r="AJ35" s="103"/>
    </row>
    <row r="36" spans="2:36" x14ac:dyDescent="0.25">
      <c r="D36" s="6"/>
      <c r="E36" s="6"/>
      <c r="O36" s="5"/>
      <c r="P36" s="5"/>
      <c r="AB36" s="103"/>
      <c r="AC36" s="103"/>
      <c r="AD36" s="103"/>
      <c r="AE36" s="103"/>
      <c r="AF36" s="103"/>
      <c r="AG36" s="103"/>
      <c r="AH36" s="103"/>
      <c r="AI36" s="103"/>
      <c r="AJ36" s="103"/>
    </row>
    <row r="37" spans="2:36" x14ac:dyDescent="0.25">
      <c r="D37" s="6"/>
      <c r="E37" s="6"/>
      <c r="O37" s="5"/>
      <c r="P37" s="5"/>
    </row>
    <row r="38" spans="2:36" x14ac:dyDescent="0.25">
      <c r="D38" s="6"/>
      <c r="E38" s="6"/>
      <c r="O38" s="5"/>
      <c r="P38" s="5"/>
    </row>
    <row r="39" spans="2:36" x14ac:dyDescent="0.25">
      <c r="D39" s="6"/>
      <c r="E39" s="6"/>
      <c r="O39" s="5"/>
      <c r="P39" s="5"/>
    </row>
    <row r="40" spans="2:36" x14ac:dyDescent="0.25">
      <c r="D40" s="6"/>
      <c r="E40" s="6"/>
      <c r="O40" s="5"/>
      <c r="P40" s="5"/>
    </row>
    <row r="41" spans="2:36" x14ac:dyDescent="0.25">
      <c r="D41" s="6"/>
      <c r="E41" s="6"/>
      <c r="F41" s="6"/>
      <c r="G41" s="6"/>
      <c r="H41" s="6"/>
      <c r="O41" s="5"/>
      <c r="P41" s="5"/>
    </row>
    <row r="42" spans="2:36" x14ac:dyDescent="0.25">
      <c r="D42" s="6"/>
      <c r="O42" s="5"/>
      <c r="P42" s="5"/>
    </row>
    <row r="43" spans="2:36" x14ac:dyDescent="0.25">
      <c r="D43" s="6"/>
      <c r="O43" s="5"/>
      <c r="P43" s="5"/>
    </row>
    <row r="44" spans="2:36" x14ac:dyDescent="0.25">
      <c r="B44" s="5"/>
      <c r="D44" s="6"/>
    </row>
    <row r="45" spans="2:36" x14ac:dyDescent="0.25">
      <c r="B45" s="5"/>
      <c r="D45" s="6"/>
    </row>
    <row r="46" spans="2:36" x14ac:dyDescent="0.25">
      <c r="B46" s="5"/>
      <c r="D46" s="6"/>
    </row>
    <row r="47" spans="2:36" x14ac:dyDescent="0.25">
      <c r="B4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9"/>
  <sheetViews>
    <sheetView zoomScale="80" zoomScaleNormal="80" workbookViewId="0"/>
  </sheetViews>
  <sheetFormatPr defaultRowHeight="15" x14ac:dyDescent="0.25"/>
  <cols>
    <col min="1" max="1" width="24.5703125" style="4" customWidth="1"/>
    <col min="2" max="2" width="9.28515625" style="4" customWidth="1"/>
    <col min="3" max="16384" width="9.140625" style="4"/>
  </cols>
  <sheetData>
    <row r="2" spans="1:29" s="39" customFormat="1" ht="12.75" x14ac:dyDescent="0.2">
      <c r="A2" s="39" t="s">
        <v>73</v>
      </c>
    </row>
    <row r="3" spans="1:29" x14ac:dyDescent="0.25">
      <c r="A3" s="39" t="s">
        <v>119</v>
      </c>
      <c r="B3" s="76"/>
      <c r="C3" s="81">
        <v>0.9</v>
      </c>
    </row>
    <row r="4" spans="1:29" s="39" customFormat="1" ht="12.75" x14ac:dyDescent="0.2">
      <c r="E4" s="76" t="s">
        <v>92</v>
      </c>
      <c r="F4" s="82"/>
      <c r="G4" s="82"/>
      <c r="J4" s="76"/>
      <c r="O4" s="76" t="s">
        <v>93</v>
      </c>
      <c r="P4" s="82"/>
      <c r="Q4" s="82"/>
      <c r="T4" s="76" t="s">
        <v>94</v>
      </c>
      <c r="U4" s="82"/>
      <c r="V4" s="82"/>
    </row>
    <row r="5" spans="1:29" x14ac:dyDescent="0.25">
      <c r="A5" s="7"/>
      <c r="B5" s="101" t="s">
        <v>83</v>
      </c>
      <c r="C5" s="102"/>
      <c r="D5" s="102"/>
      <c r="E5" s="101" t="s">
        <v>84</v>
      </c>
      <c r="F5" s="102"/>
      <c r="G5" s="102"/>
      <c r="H5" s="1"/>
      <c r="I5" s="1"/>
      <c r="J5" s="86" t="s">
        <v>85</v>
      </c>
      <c r="K5" s="9"/>
      <c r="L5" s="9"/>
      <c r="M5" s="1"/>
      <c r="N5" s="1"/>
      <c r="O5" s="101" t="s">
        <v>84</v>
      </c>
      <c r="P5" s="102"/>
      <c r="Q5" s="102"/>
      <c r="R5" s="1"/>
      <c r="S5" s="1"/>
      <c r="T5" s="101" t="s">
        <v>84</v>
      </c>
      <c r="U5" s="102"/>
      <c r="V5" s="102"/>
      <c r="W5" s="1"/>
      <c r="X5" s="1"/>
      <c r="Z5" s="7" t="s">
        <v>116</v>
      </c>
      <c r="AA5" s="26"/>
      <c r="AB5" s="7"/>
      <c r="AC5" s="7"/>
    </row>
    <row r="6" spans="1:29" x14ac:dyDescent="0.25">
      <c r="A6" s="10"/>
      <c r="B6" s="29" t="s">
        <v>80</v>
      </c>
      <c r="C6" s="10" t="s">
        <v>79</v>
      </c>
      <c r="D6" s="10" t="s">
        <v>81</v>
      </c>
      <c r="E6" s="83">
        <v>12000</v>
      </c>
      <c r="F6" s="11">
        <v>15000</v>
      </c>
      <c r="G6" s="11">
        <v>20000</v>
      </c>
      <c r="H6" s="11">
        <v>50000</v>
      </c>
      <c r="I6" s="11">
        <v>100000</v>
      </c>
      <c r="J6" s="83">
        <v>12000</v>
      </c>
      <c r="K6" s="11">
        <v>15000</v>
      </c>
      <c r="L6" s="11">
        <v>20000</v>
      </c>
      <c r="M6" s="11">
        <v>50000</v>
      </c>
      <c r="N6" s="11">
        <v>100000</v>
      </c>
      <c r="O6" s="83">
        <v>12000</v>
      </c>
      <c r="P6" s="11">
        <v>15000</v>
      </c>
      <c r="Q6" s="11">
        <v>20000</v>
      </c>
      <c r="R6" s="11">
        <v>50000</v>
      </c>
      <c r="S6" s="11">
        <v>100000</v>
      </c>
      <c r="T6" s="83">
        <v>12000</v>
      </c>
      <c r="U6" s="11">
        <v>15000</v>
      </c>
      <c r="V6" s="11">
        <v>20000</v>
      </c>
      <c r="W6" s="11">
        <v>50000</v>
      </c>
      <c r="X6" s="11">
        <v>100000</v>
      </c>
      <c r="Z6" s="10"/>
      <c r="AA6" s="29">
        <v>2020</v>
      </c>
      <c r="AB6" s="10">
        <v>2030</v>
      </c>
      <c r="AC6" s="10" t="s">
        <v>117</v>
      </c>
    </row>
    <row r="7" spans="1:29" x14ac:dyDescent="0.25">
      <c r="A7" s="1" t="s">
        <v>16</v>
      </c>
      <c r="B7" s="74"/>
      <c r="C7" s="18">
        <v>56.930028611039994</v>
      </c>
      <c r="D7" s="18">
        <f>C7/3.6</f>
        <v>15.813896836399998</v>
      </c>
      <c r="E7" s="84">
        <f t="shared" ref="E7:I9" si="0">($C7*E$6/100)*(1/$C$3)</f>
        <v>7590.6704814719988</v>
      </c>
      <c r="F7" s="19">
        <f t="shared" si="0"/>
        <v>9488.3381018399978</v>
      </c>
      <c r="G7" s="19">
        <f t="shared" si="0"/>
        <v>12651.117469119999</v>
      </c>
      <c r="H7" s="2">
        <f t="shared" si="0"/>
        <v>31627.793672799999</v>
      </c>
      <c r="I7" s="2">
        <f t="shared" si="0"/>
        <v>63255.587345599997</v>
      </c>
      <c r="J7" s="84">
        <f t="shared" ref="J7:N19" si="1">($D7*J$6/100)*(1/$C$3)</f>
        <v>2108.5195781866664</v>
      </c>
      <c r="K7" s="2">
        <f t="shared" si="1"/>
        <v>2635.6494727333329</v>
      </c>
      <c r="L7" s="2">
        <f t="shared" si="1"/>
        <v>3514.1992969777771</v>
      </c>
      <c r="M7" s="2">
        <f t="shared" si="1"/>
        <v>8785.4982424444443</v>
      </c>
      <c r="N7" s="2">
        <f t="shared" si="1"/>
        <v>17570.996484888889</v>
      </c>
      <c r="O7" s="84">
        <f>((E7*$AA$7)/$AC$7)+((E7*$AA$8)/$AC$8)+((E7*$AA$9)/$AC$9)+((E7*$AA$10)/$AC$10)+((E7*$AA$11)/$AC$11)</f>
        <v>22364.847567674355</v>
      </c>
      <c r="P7" s="19">
        <f t="shared" ref="O7:S9" si="2">((F7*$AA$7)/$AC$7)+((F7*$AA$8)/$AC$8)+((F7*$AA$9)/$AC$9)+((F7*$AA$10)/$AC$10)+((F7*$AA$11)/$AC$11)</f>
        <v>27956.059459592947</v>
      </c>
      <c r="Q7" s="19">
        <f t="shared" si="2"/>
        <v>37274.745946123927</v>
      </c>
      <c r="R7" s="2">
        <f t="shared" si="2"/>
        <v>93186.864865309835</v>
      </c>
      <c r="S7" s="2">
        <f t="shared" si="2"/>
        <v>186373.72973061967</v>
      </c>
      <c r="T7" s="84">
        <f t="shared" ref="T7:X9" si="3">((E7*$AB$7)/$AC$7)+((E7*$AB$8)/$AC$8)+((E7*$AB$9)/$AC$9)+((E7*$AB$10)/$AC$10)+((E7*$AB$11)/$AC$11)</f>
        <v>22266.566443215397</v>
      </c>
      <c r="U7" s="19">
        <f t="shared" si="3"/>
        <v>27833.208054019247</v>
      </c>
      <c r="V7" s="19">
        <f t="shared" si="3"/>
        <v>37110.944072025668</v>
      </c>
      <c r="W7" s="2">
        <f t="shared" si="3"/>
        <v>92777.360180064177</v>
      </c>
      <c r="X7" s="2">
        <f t="shared" si="3"/>
        <v>185554.72036012835</v>
      </c>
      <c r="Z7" s="7" t="s">
        <v>86</v>
      </c>
      <c r="AA7" s="30">
        <v>0.108</v>
      </c>
      <c r="AB7" s="20">
        <v>2.3780902106308472E-3</v>
      </c>
      <c r="AC7" s="21">
        <v>0.26</v>
      </c>
    </row>
    <row r="8" spans="1:29" x14ac:dyDescent="0.25">
      <c r="A8" s="1"/>
      <c r="B8" s="74"/>
      <c r="C8" s="18">
        <v>65.09484607392001</v>
      </c>
      <c r="D8" s="18">
        <f t="shared" ref="D8:D19" si="4">C8/3.6</f>
        <v>18.081901687200002</v>
      </c>
      <c r="E8" s="84">
        <f t="shared" si="0"/>
        <v>8679.3128098560028</v>
      </c>
      <c r="F8" s="19">
        <f t="shared" si="0"/>
        <v>10849.14101232</v>
      </c>
      <c r="G8" s="19">
        <f t="shared" si="0"/>
        <v>14465.521349760003</v>
      </c>
      <c r="H8" s="2">
        <f t="shared" si="0"/>
        <v>36163.803374400006</v>
      </c>
      <c r="I8" s="2">
        <f t="shared" si="0"/>
        <v>72327.606748800012</v>
      </c>
      <c r="J8" s="84">
        <f t="shared" si="1"/>
        <v>2410.9202249600003</v>
      </c>
      <c r="K8" s="2">
        <f t="shared" si="1"/>
        <v>3013.6502812000008</v>
      </c>
      <c r="L8" s="2">
        <f t="shared" si="1"/>
        <v>4018.2003749333335</v>
      </c>
      <c r="M8" s="2">
        <f t="shared" si="1"/>
        <v>10045.500937333336</v>
      </c>
      <c r="N8" s="2">
        <f t="shared" si="1"/>
        <v>20091.001874666672</v>
      </c>
      <c r="O8" s="84">
        <f t="shared" si="2"/>
        <v>25572.37973356873</v>
      </c>
      <c r="P8" s="19">
        <f t="shared" si="2"/>
        <v>31965.474666960905</v>
      </c>
      <c r="Q8" s="19">
        <f t="shared" si="2"/>
        <v>42620.632889281209</v>
      </c>
      <c r="R8" s="2">
        <f t="shared" si="2"/>
        <v>106551.58222320302</v>
      </c>
      <c r="S8" s="2">
        <f t="shared" si="2"/>
        <v>213103.16444640604</v>
      </c>
      <c r="T8" s="84">
        <f t="shared" si="3"/>
        <v>25460.003280847483</v>
      </c>
      <c r="U8" s="19">
        <f t="shared" si="3"/>
        <v>31825.004101059345</v>
      </c>
      <c r="V8" s="19">
        <f t="shared" si="3"/>
        <v>42433.338801412465</v>
      </c>
      <c r="W8" s="2">
        <f t="shared" si="3"/>
        <v>106083.34700353115</v>
      </c>
      <c r="X8" s="2">
        <f t="shared" si="3"/>
        <v>212166.69400706229</v>
      </c>
      <c r="Z8" s="7" t="s">
        <v>87</v>
      </c>
      <c r="AA8" s="30">
        <v>0.113</v>
      </c>
      <c r="AB8" s="20">
        <v>0.15384414362619558</v>
      </c>
      <c r="AC8" s="21">
        <v>0.21</v>
      </c>
    </row>
    <row r="9" spans="1:29" x14ac:dyDescent="0.25">
      <c r="A9" s="12"/>
      <c r="B9" s="75"/>
      <c r="C9" s="14">
        <v>77.62168930464</v>
      </c>
      <c r="D9" s="14">
        <f t="shared" si="4"/>
        <v>21.561580362400001</v>
      </c>
      <c r="E9" s="85">
        <f t="shared" si="0"/>
        <v>10349.558573952001</v>
      </c>
      <c r="F9" s="15">
        <f t="shared" si="0"/>
        <v>12936.948217440002</v>
      </c>
      <c r="G9" s="15">
        <f t="shared" si="0"/>
        <v>17249.26428992</v>
      </c>
      <c r="H9" s="15">
        <f t="shared" si="0"/>
        <v>43123.160724800007</v>
      </c>
      <c r="I9" s="15">
        <f t="shared" si="0"/>
        <v>86246.321449600015</v>
      </c>
      <c r="J9" s="85">
        <f t="shared" si="1"/>
        <v>2874.8773816533339</v>
      </c>
      <c r="K9" s="15">
        <f t="shared" si="1"/>
        <v>3593.596727066667</v>
      </c>
      <c r="L9" s="15">
        <f t="shared" si="1"/>
        <v>4791.4623027555554</v>
      </c>
      <c r="M9" s="15">
        <f t="shared" si="1"/>
        <v>11978.655756888891</v>
      </c>
      <c r="N9" s="15">
        <f t="shared" si="1"/>
        <v>23957.311513777782</v>
      </c>
      <c r="O9" s="85">
        <f t="shared" si="2"/>
        <v>30493.524974392945</v>
      </c>
      <c r="P9" s="15">
        <f t="shared" si="2"/>
        <v>38116.906217991178</v>
      </c>
      <c r="Q9" s="15">
        <f t="shared" si="2"/>
        <v>50822.54162398824</v>
      </c>
      <c r="R9" s="15">
        <f t="shared" si="2"/>
        <v>127056.35405997059</v>
      </c>
      <c r="S9" s="15">
        <f t="shared" si="2"/>
        <v>254112.70811994118</v>
      </c>
      <c r="T9" s="85">
        <f t="shared" si="3"/>
        <v>30359.522812556959</v>
      </c>
      <c r="U9" s="15">
        <f t="shared" si="3"/>
        <v>37949.403515696198</v>
      </c>
      <c r="V9" s="15">
        <f t="shared" si="3"/>
        <v>50599.204687594931</v>
      </c>
      <c r="W9" s="15">
        <f t="shared" si="3"/>
        <v>126498.01171898734</v>
      </c>
      <c r="X9" s="15">
        <f t="shared" si="3"/>
        <v>252996.02343797468</v>
      </c>
      <c r="Z9" s="7" t="s">
        <v>88</v>
      </c>
      <c r="AA9" s="30">
        <v>0.54700000000000004</v>
      </c>
      <c r="AB9" s="20">
        <v>0.58440913604766631</v>
      </c>
      <c r="AC9" s="21">
        <v>0.33</v>
      </c>
    </row>
    <row r="10" spans="1:29" x14ac:dyDescent="0.25">
      <c r="A10" s="16"/>
      <c r="B10" s="74">
        <v>2.5</v>
      </c>
      <c r="C10" s="18">
        <v>83.928571428571445</v>
      </c>
      <c r="D10" s="18">
        <f t="shared" si="4"/>
        <v>23.313492063492067</v>
      </c>
      <c r="E10" s="84">
        <f>$C10*E$6/100</f>
        <v>10071.428571428574</v>
      </c>
      <c r="F10" s="19">
        <f t="shared" ref="F10:I14" si="5">$C10*F$6/100</f>
        <v>12589.285714285716</v>
      </c>
      <c r="G10" s="19">
        <f t="shared" si="5"/>
        <v>16785.71428571429</v>
      </c>
      <c r="H10" s="19">
        <f t="shared" si="5"/>
        <v>41964.285714285717</v>
      </c>
      <c r="I10" s="19">
        <f t="shared" si="5"/>
        <v>83928.571428571435</v>
      </c>
      <c r="J10" s="84">
        <f t="shared" si="1"/>
        <v>3108.4656084656085</v>
      </c>
      <c r="K10" s="19">
        <f t="shared" si="1"/>
        <v>3885.5820105820112</v>
      </c>
      <c r="L10" s="19">
        <f t="shared" si="1"/>
        <v>5180.7760141093486</v>
      </c>
      <c r="M10" s="19">
        <f t="shared" si="1"/>
        <v>12951.940035273372</v>
      </c>
      <c r="N10" s="19">
        <f t="shared" si="1"/>
        <v>25903.880070546744</v>
      </c>
      <c r="O10" s="84">
        <f t="shared" ref="O10:O19" si="6">E10*(1/$AA$15)</f>
        <v>14387.755102040821</v>
      </c>
      <c r="P10" s="19">
        <f t="shared" ref="P10:P19" si="7">F10*(1/$AA$15)</f>
        <v>17984.693877551024</v>
      </c>
      <c r="Q10" s="19">
        <f t="shared" ref="Q10:Q19" si="8">G10*(1/$AA$15)</f>
        <v>23979.5918367347</v>
      </c>
      <c r="R10" s="19">
        <f t="shared" ref="R10:R19" si="9">H10*(1/$AA$15)</f>
        <v>59948.979591836738</v>
      </c>
      <c r="S10" s="19">
        <f t="shared" ref="S10:S19" si="10">I10*(1/$AA$15)</f>
        <v>119897.95918367348</v>
      </c>
      <c r="T10" s="84">
        <f>E10*(1/$AA$15)</f>
        <v>14387.755102040821</v>
      </c>
      <c r="U10" s="19">
        <f>F10*(1/$AA$15)</f>
        <v>17984.693877551024</v>
      </c>
      <c r="V10" s="19">
        <f>G10*(1/$AA$15)</f>
        <v>23979.5918367347</v>
      </c>
      <c r="W10" s="19">
        <f>H10*(1/$AA$15)</f>
        <v>59948.979591836738</v>
      </c>
      <c r="X10" s="19">
        <f>I10*(1/$AA$15)</f>
        <v>119897.95918367348</v>
      </c>
      <c r="Z10" s="7" t="s">
        <v>89</v>
      </c>
      <c r="AA10" s="30">
        <v>0.14399999999999999</v>
      </c>
      <c r="AB10" s="20">
        <v>0.1218575236502378</v>
      </c>
      <c r="AC10" s="21">
        <v>1</v>
      </c>
    </row>
    <row r="11" spans="1:29" x14ac:dyDescent="0.25">
      <c r="A11" s="1" t="s">
        <v>82</v>
      </c>
      <c r="B11" s="74">
        <v>4.0999999999999996</v>
      </c>
      <c r="C11" s="18">
        <v>137.64285714285714</v>
      </c>
      <c r="D11" s="18">
        <f t="shared" si="4"/>
        <v>38.234126984126981</v>
      </c>
      <c r="E11" s="84">
        <f t="shared" ref="E11:I19" si="11">$C11*E$6/100</f>
        <v>16517.142857142855</v>
      </c>
      <c r="F11" s="19">
        <f t="shared" si="5"/>
        <v>20646.428571428569</v>
      </c>
      <c r="G11" s="19">
        <f t="shared" si="5"/>
        <v>27528.571428571428</v>
      </c>
      <c r="H11" s="2">
        <f t="shared" si="5"/>
        <v>68821.42857142858</v>
      </c>
      <c r="I11" s="2">
        <f t="shared" si="5"/>
        <v>137642.85714285716</v>
      </c>
      <c r="J11" s="84">
        <f t="shared" si="1"/>
        <v>5097.8835978835978</v>
      </c>
      <c r="K11" s="2">
        <f t="shared" si="1"/>
        <v>6372.3544973544977</v>
      </c>
      <c r="L11" s="2">
        <f t="shared" si="1"/>
        <v>8496.4726631393296</v>
      </c>
      <c r="M11" s="2">
        <f t="shared" si="1"/>
        <v>21241.181657848323</v>
      </c>
      <c r="N11" s="2">
        <f t="shared" si="1"/>
        <v>42482.363315696646</v>
      </c>
      <c r="O11" s="84">
        <f t="shared" si="6"/>
        <v>23595.918367346938</v>
      </c>
      <c r="P11" s="19">
        <f t="shared" si="7"/>
        <v>29494.897959183669</v>
      </c>
      <c r="Q11" s="19">
        <f t="shared" si="8"/>
        <v>39326.530612244896</v>
      </c>
      <c r="R11" s="2">
        <f t="shared" si="9"/>
        <v>98316.326530612263</v>
      </c>
      <c r="S11" s="2">
        <f t="shared" si="10"/>
        <v>196632.65306122453</v>
      </c>
      <c r="T11" s="84">
        <f>O11</f>
        <v>23595.918367346938</v>
      </c>
      <c r="U11" s="19">
        <f t="shared" ref="U11:X19" si="12">P11</f>
        <v>29494.897959183669</v>
      </c>
      <c r="V11" s="19">
        <f t="shared" si="12"/>
        <v>39326.530612244896</v>
      </c>
      <c r="W11" s="2">
        <f t="shared" si="12"/>
        <v>98316.326530612263</v>
      </c>
      <c r="X11" s="2">
        <f t="shared" si="12"/>
        <v>196632.65306122453</v>
      </c>
      <c r="Z11" s="10" t="s">
        <v>90</v>
      </c>
      <c r="AA11" s="31">
        <v>8.7999999999999995E-2</v>
      </c>
      <c r="AB11" s="27">
        <v>0.13748497360581197</v>
      </c>
      <c r="AC11" s="28">
        <v>0.46</v>
      </c>
    </row>
    <row r="12" spans="1:29" x14ac:dyDescent="0.25">
      <c r="A12" s="1"/>
      <c r="B12" s="74">
        <v>5.6</v>
      </c>
      <c r="C12" s="18">
        <v>188</v>
      </c>
      <c r="D12" s="18">
        <f t="shared" si="4"/>
        <v>52.222222222222221</v>
      </c>
      <c r="E12" s="84">
        <f t="shared" si="11"/>
        <v>22560</v>
      </c>
      <c r="F12" s="19">
        <f t="shared" si="5"/>
        <v>28200</v>
      </c>
      <c r="G12" s="19">
        <f t="shared" si="5"/>
        <v>37600</v>
      </c>
      <c r="H12" s="2">
        <f t="shared" si="5"/>
        <v>94000</v>
      </c>
      <c r="I12" s="2">
        <f t="shared" si="5"/>
        <v>188000</v>
      </c>
      <c r="J12" s="84">
        <f t="shared" si="1"/>
        <v>6962.9629629629626</v>
      </c>
      <c r="K12" s="2">
        <f t="shared" si="1"/>
        <v>8703.7037037037044</v>
      </c>
      <c r="L12" s="2">
        <f t="shared" si="1"/>
        <v>11604.938271604939</v>
      </c>
      <c r="M12" s="2">
        <f t="shared" si="1"/>
        <v>29012.345679012345</v>
      </c>
      <c r="N12" s="2">
        <f t="shared" si="1"/>
        <v>58024.691358024691</v>
      </c>
      <c r="O12" s="84">
        <f t="shared" si="6"/>
        <v>32228.571428571428</v>
      </c>
      <c r="P12" s="19">
        <f t="shared" si="7"/>
        <v>40285.71428571429</v>
      </c>
      <c r="Q12" s="19">
        <f t="shared" si="8"/>
        <v>53714.285714285717</v>
      </c>
      <c r="R12" s="2">
        <f t="shared" si="9"/>
        <v>134285.71428571429</v>
      </c>
      <c r="S12" s="2">
        <f t="shared" si="10"/>
        <v>268571.42857142858</v>
      </c>
      <c r="T12" s="84">
        <f t="shared" ref="T12:T19" si="13">O12</f>
        <v>32228.571428571428</v>
      </c>
      <c r="U12" s="19">
        <f t="shared" si="12"/>
        <v>40285.71428571429</v>
      </c>
      <c r="V12" s="19">
        <f t="shared" si="12"/>
        <v>53714.285714285717</v>
      </c>
      <c r="W12" s="2">
        <f t="shared" si="12"/>
        <v>134285.71428571429</v>
      </c>
      <c r="X12" s="2">
        <f t="shared" si="12"/>
        <v>268571.42857142858</v>
      </c>
      <c r="Z12" s="1"/>
      <c r="AA12" s="20"/>
      <c r="AB12" s="20"/>
      <c r="AC12" s="21"/>
    </row>
    <row r="13" spans="1:29" x14ac:dyDescent="0.25">
      <c r="A13" s="1"/>
      <c r="B13" s="74">
        <v>6.5</v>
      </c>
      <c r="C13" s="18">
        <v>218.21428571428572</v>
      </c>
      <c r="D13" s="18">
        <f t="shared" si="4"/>
        <v>60.615079365079367</v>
      </c>
      <c r="E13" s="84">
        <f t="shared" si="11"/>
        <v>26185.714285714286</v>
      </c>
      <c r="F13" s="19">
        <f t="shared" si="5"/>
        <v>32732.142857142859</v>
      </c>
      <c r="G13" s="19">
        <f t="shared" si="5"/>
        <v>43642.857142857145</v>
      </c>
      <c r="H13" s="2">
        <f t="shared" si="5"/>
        <v>109107.14285714286</v>
      </c>
      <c r="I13" s="2">
        <f t="shared" si="5"/>
        <v>218214.28571428571</v>
      </c>
      <c r="J13" s="84">
        <f t="shared" si="1"/>
        <v>8082.0105820105828</v>
      </c>
      <c r="K13" s="2">
        <f t="shared" si="1"/>
        <v>10102.513227513227</v>
      </c>
      <c r="L13" s="2">
        <f t="shared" si="1"/>
        <v>13470.017636684306</v>
      </c>
      <c r="M13" s="2">
        <f t="shared" si="1"/>
        <v>33675.044091710763</v>
      </c>
      <c r="N13" s="2">
        <f t="shared" si="1"/>
        <v>67350.088183421525</v>
      </c>
      <c r="O13" s="84">
        <f t="shared" si="6"/>
        <v>37408.163265306124</v>
      </c>
      <c r="P13" s="19">
        <f t="shared" si="7"/>
        <v>46760.204081632655</v>
      </c>
      <c r="Q13" s="19">
        <f t="shared" si="8"/>
        <v>62346.938775510207</v>
      </c>
      <c r="R13" s="2">
        <f t="shared" si="9"/>
        <v>155867.3469387755</v>
      </c>
      <c r="S13" s="2">
        <f t="shared" si="10"/>
        <v>311734.69387755101</v>
      </c>
      <c r="T13" s="84">
        <f t="shared" si="13"/>
        <v>37408.163265306124</v>
      </c>
      <c r="U13" s="19">
        <f t="shared" si="12"/>
        <v>46760.204081632655</v>
      </c>
      <c r="V13" s="19">
        <f t="shared" si="12"/>
        <v>62346.938775510207</v>
      </c>
      <c r="W13" s="2">
        <f t="shared" si="12"/>
        <v>155867.3469387755</v>
      </c>
      <c r="X13" s="2">
        <f t="shared" si="12"/>
        <v>311734.69387755101</v>
      </c>
      <c r="AB13" s="1"/>
      <c r="AC13" s="1"/>
    </row>
    <row r="14" spans="1:29" x14ac:dyDescent="0.25">
      <c r="A14" s="12"/>
      <c r="B14" s="75">
        <v>7.8</v>
      </c>
      <c r="C14" s="14">
        <v>261.85714285714289</v>
      </c>
      <c r="D14" s="14">
        <f t="shared" si="4"/>
        <v>72.738095238095241</v>
      </c>
      <c r="E14" s="85">
        <f t="shared" si="11"/>
        <v>31422.857142857145</v>
      </c>
      <c r="F14" s="15">
        <f t="shared" si="5"/>
        <v>39278.571428571435</v>
      </c>
      <c r="G14" s="15">
        <f t="shared" si="5"/>
        <v>52371.42857142858</v>
      </c>
      <c r="H14" s="15">
        <f t="shared" si="5"/>
        <v>130928.57142857143</v>
      </c>
      <c r="I14" s="15">
        <f t="shared" si="5"/>
        <v>261857.14285714287</v>
      </c>
      <c r="J14" s="85">
        <f t="shared" si="1"/>
        <v>9698.4126984126979</v>
      </c>
      <c r="K14" s="15">
        <f t="shared" si="1"/>
        <v>12123.015873015875</v>
      </c>
      <c r="L14" s="15">
        <f t="shared" si="1"/>
        <v>16164.021164021166</v>
      </c>
      <c r="M14" s="15">
        <f t="shared" si="1"/>
        <v>40410.052910052909</v>
      </c>
      <c r="N14" s="15">
        <f t="shared" si="1"/>
        <v>80820.105820105819</v>
      </c>
      <c r="O14" s="85">
        <f t="shared" si="6"/>
        <v>44889.795918367352</v>
      </c>
      <c r="P14" s="15">
        <f t="shared" si="7"/>
        <v>56112.244897959194</v>
      </c>
      <c r="Q14" s="15">
        <f t="shared" si="8"/>
        <v>74816.326530612263</v>
      </c>
      <c r="R14" s="15">
        <f t="shared" si="9"/>
        <v>187040.81632653062</v>
      </c>
      <c r="S14" s="15">
        <f t="shared" si="10"/>
        <v>374081.63265306124</v>
      </c>
      <c r="T14" s="85">
        <f t="shared" si="13"/>
        <v>44889.795918367352</v>
      </c>
      <c r="U14" s="15">
        <f t="shared" si="12"/>
        <v>56112.244897959194</v>
      </c>
      <c r="V14" s="15">
        <f t="shared" si="12"/>
        <v>74816.326530612263</v>
      </c>
      <c r="W14" s="15">
        <f t="shared" si="12"/>
        <v>187040.81632653062</v>
      </c>
      <c r="X14" s="15">
        <f t="shared" si="12"/>
        <v>374081.63265306124</v>
      </c>
      <c r="Z14" s="35" t="s">
        <v>118</v>
      </c>
      <c r="AA14" s="36"/>
      <c r="AB14" s="1"/>
      <c r="AC14" s="1"/>
    </row>
    <row r="15" spans="1:29" x14ac:dyDescent="0.25">
      <c r="A15" s="16"/>
      <c r="B15" s="74">
        <v>2.5</v>
      </c>
      <c r="C15" s="18">
        <v>83.928571428571416</v>
      </c>
      <c r="D15" s="18">
        <f t="shared" si="4"/>
        <v>23.31349206349206</v>
      </c>
      <c r="E15" s="84">
        <f t="shared" si="11"/>
        <v>10071.428571428571</v>
      </c>
      <c r="F15" s="19">
        <f t="shared" si="11"/>
        <v>12589.285714285714</v>
      </c>
      <c r="G15" s="19">
        <f t="shared" si="11"/>
        <v>16785.714285714283</v>
      </c>
      <c r="H15" s="19">
        <f t="shared" si="11"/>
        <v>41964.28571428571</v>
      </c>
      <c r="I15" s="19">
        <f t="shared" si="11"/>
        <v>83928.57142857142</v>
      </c>
      <c r="J15" s="84">
        <f t="shared" si="1"/>
        <v>3108.4656084656081</v>
      </c>
      <c r="K15" s="19">
        <f t="shared" si="1"/>
        <v>3885.5820105820098</v>
      </c>
      <c r="L15" s="19">
        <f t="shared" si="1"/>
        <v>5180.7760141093468</v>
      </c>
      <c r="M15" s="19">
        <f t="shared" si="1"/>
        <v>12951.940035273366</v>
      </c>
      <c r="N15" s="19">
        <f t="shared" si="1"/>
        <v>25903.880070546733</v>
      </c>
      <c r="O15" s="84">
        <f t="shared" si="6"/>
        <v>14387.755102040815</v>
      </c>
      <c r="P15" s="19">
        <f t="shared" si="7"/>
        <v>17984.693877551021</v>
      </c>
      <c r="Q15" s="19">
        <f t="shared" si="8"/>
        <v>23979.591836734689</v>
      </c>
      <c r="R15" s="19">
        <f t="shared" si="9"/>
        <v>59948.979591836731</v>
      </c>
      <c r="S15" s="19">
        <f t="shared" si="10"/>
        <v>119897.95918367346</v>
      </c>
      <c r="T15" s="84">
        <f t="shared" si="13"/>
        <v>14387.755102040815</v>
      </c>
      <c r="U15" s="19">
        <f t="shared" si="12"/>
        <v>17984.693877551021</v>
      </c>
      <c r="V15" s="19">
        <f t="shared" si="12"/>
        <v>23979.591836734689</v>
      </c>
      <c r="W15" s="19">
        <f t="shared" si="12"/>
        <v>59948.979591836731</v>
      </c>
      <c r="X15" s="19">
        <f t="shared" si="12"/>
        <v>119897.95918367346</v>
      </c>
      <c r="Z15" s="7" t="s">
        <v>91</v>
      </c>
      <c r="AA15" s="33">
        <v>0.7</v>
      </c>
      <c r="AB15" s="1"/>
    </row>
    <row r="16" spans="1:29" x14ac:dyDescent="0.25">
      <c r="A16" s="1" t="s">
        <v>12</v>
      </c>
      <c r="B16" s="74">
        <v>3.6</v>
      </c>
      <c r="C16" s="18">
        <v>120.85714285714286</v>
      </c>
      <c r="D16" s="18">
        <f t="shared" si="4"/>
        <v>33.571428571428569</v>
      </c>
      <c r="E16" s="84">
        <f t="shared" si="11"/>
        <v>14502.857142857143</v>
      </c>
      <c r="F16" s="19">
        <f t="shared" si="11"/>
        <v>18128.571428571431</v>
      </c>
      <c r="G16" s="19">
        <f t="shared" si="11"/>
        <v>24171.428571428572</v>
      </c>
      <c r="H16" s="2">
        <f t="shared" si="11"/>
        <v>60428.571428571428</v>
      </c>
      <c r="I16" s="2">
        <f t="shared" si="11"/>
        <v>120857.14285714286</v>
      </c>
      <c r="J16" s="84">
        <f t="shared" si="1"/>
        <v>4476.1904761904761</v>
      </c>
      <c r="K16" s="2">
        <f t="shared" si="1"/>
        <v>5595.2380952380954</v>
      </c>
      <c r="L16" s="2">
        <f t="shared" si="1"/>
        <v>7460.3174603174602</v>
      </c>
      <c r="M16" s="2">
        <f t="shared" si="1"/>
        <v>18650.793650793647</v>
      </c>
      <c r="N16" s="2">
        <f t="shared" si="1"/>
        <v>37301.587301587293</v>
      </c>
      <c r="O16" s="84">
        <f t="shared" si="6"/>
        <v>20718.367346938776</v>
      </c>
      <c r="P16" s="19">
        <f t="shared" si="7"/>
        <v>25897.959183673473</v>
      </c>
      <c r="Q16" s="19">
        <f t="shared" si="8"/>
        <v>34530.612244897959</v>
      </c>
      <c r="R16" s="2">
        <f t="shared" si="9"/>
        <v>86326.530612244896</v>
      </c>
      <c r="S16" s="2">
        <f t="shared" si="10"/>
        <v>172653.06122448979</v>
      </c>
      <c r="T16" s="84">
        <f t="shared" si="13"/>
        <v>20718.367346938776</v>
      </c>
      <c r="U16" s="19">
        <f t="shared" si="12"/>
        <v>25897.959183673473</v>
      </c>
      <c r="V16" s="19">
        <f t="shared" si="12"/>
        <v>34530.612244897959</v>
      </c>
      <c r="W16" s="2">
        <f t="shared" si="12"/>
        <v>86326.530612244896</v>
      </c>
      <c r="X16" s="2">
        <f t="shared" si="12"/>
        <v>172653.06122448979</v>
      </c>
      <c r="Z16" s="7" t="s">
        <v>82</v>
      </c>
      <c r="AA16" s="33">
        <v>0.17</v>
      </c>
    </row>
    <row r="17" spans="1:27" x14ac:dyDescent="0.25">
      <c r="A17" s="1"/>
      <c r="B17" s="74">
        <v>4.5</v>
      </c>
      <c r="C17" s="18">
        <v>151.07142857142858</v>
      </c>
      <c r="D17" s="18">
        <f t="shared" si="4"/>
        <v>41.964285714285715</v>
      </c>
      <c r="E17" s="84">
        <f t="shared" si="11"/>
        <v>18128.571428571431</v>
      </c>
      <c r="F17" s="19">
        <f t="shared" si="11"/>
        <v>22660.714285714286</v>
      </c>
      <c r="G17" s="19">
        <f t="shared" si="11"/>
        <v>30214.285714285717</v>
      </c>
      <c r="H17" s="2">
        <f t="shared" si="11"/>
        <v>75535.71428571429</v>
      </c>
      <c r="I17" s="2">
        <f t="shared" si="11"/>
        <v>151071.42857142858</v>
      </c>
      <c r="J17" s="84">
        <f t="shared" si="1"/>
        <v>5595.2380952380963</v>
      </c>
      <c r="K17" s="2">
        <f t="shared" si="1"/>
        <v>6994.0476190476193</v>
      </c>
      <c r="L17" s="2">
        <f t="shared" si="1"/>
        <v>9325.3968253968269</v>
      </c>
      <c r="M17" s="2">
        <f t="shared" si="1"/>
        <v>23313.492063492067</v>
      </c>
      <c r="N17" s="2">
        <f t="shared" si="1"/>
        <v>46626.984126984134</v>
      </c>
      <c r="O17" s="84">
        <f t="shared" si="6"/>
        <v>25897.959183673473</v>
      </c>
      <c r="P17" s="19">
        <f t="shared" si="7"/>
        <v>32372.448979591838</v>
      </c>
      <c r="Q17" s="19">
        <f t="shared" si="8"/>
        <v>43163.265306122456</v>
      </c>
      <c r="R17" s="2">
        <f t="shared" si="9"/>
        <v>107908.16326530612</v>
      </c>
      <c r="S17" s="2">
        <f t="shared" si="10"/>
        <v>215816.32653061225</v>
      </c>
      <c r="T17" s="84">
        <f t="shared" si="13"/>
        <v>25897.959183673473</v>
      </c>
      <c r="U17" s="19">
        <f t="shared" si="12"/>
        <v>32372.448979591838</v>
      </c>
      <c r="V17" s="19">
        <f t="shared" si="12"/>
        <v>43163.265306122456</v>
      </c>
      <c r="W17" s="2">
        <f t="shared" si="12"/>
        <v>107908.16326530612</v>
      </c>
      <c r="X17" s="2">
        <f t="shared" si="12"/>
        <v>215816.32653061225</v>
      </c>
      <c r="Z17" s="10" t="s">
        <v>12</v>
      </c>
      <c r="AA17" s="34">
        <v>0.53</v>
      </c>
    </row>
    <row r="18" spans="1:27" x14ac:dyDescent="0.25">
      <c r="A18" s="1"/>
      <c r="B18" s="74">
        <v>5.840396903318565</v>
      </c>
      <c r="C18" s="18">
        <v>196.07046746855184</v>
      </c>
      <c r="D18" s="18">
        <f t="shared" si="4"/>
        <v>54.464018741264397</v>
      </c>
      <c r="E18" s="84">
        <f t="shared" si="11"/>
        <v>23528.456096226219</v>
      </c>
      <c r="F18" s="19">
        <f t="shared" si="11"/>
        <v>29410.570120282773</v>
      </c>
      <c r="G18" s="19">
        <f t="shared" si="11"/>
        <v>39214.093493710367</v>
      </c>
      <c r="H18" s="2">
        <f t="shared" si="11"/>
        <v>98035.233734275927</v>
      </c>
      <c r="I18" s="2">
        <f t="shared" si="11"/>
        <v>196070.46746855185</v>
      </c>
      <c r="J18" s="84">
        <f t="shared" si="1"/>
        <v>7261.8691655019193</v>
      </c>
      <c r="K18" s="2">
        <f t="shared" si="1"/>
        <v>9077.3364568773995</v>
      </c>
      <c r="L18" s="2">
        <f t="shared" si="1"/>
        <v>12103.115275836532</v>
      </c>
      <c r="M18" s="2">
        <f t="shared" si="1"/>
        <v>30257.788189591334</v>
      </c>
      <c r="N18" s="2">
        <f t="shared" si="1"/>
        <v>60515.576379182668</v>
      </c>
      <c r="O18" s="84">
        <f t="shared" si="6"/>
        <v>33612.08013746603</v>
      </c>
      <c r="P18" s="19">
        <f t="shared" si="7"/>
        <v>42015.100171832535</v>
      </c>
      <c r="Q18" s="19">
        <f t="shared" si="8"/>
        <v>56020.133562443385</v>
      </c>
      <c r="R18" s="2">
        <f t="shared" si="9"/>
        <v>140050.33390610848</v>
      </c>
      <c r="S18" s="2">
        <f t="shared" si="10"/>
        <v>280100.66781221697</v>
      </c>
      <c r="T18" s="84">
        <f t="shared" si="13"/>
        <v>33612.08013746603</v>
      </c>
      <c r="U18" s="19">
        <f t="shared" si="12"/>
        <v>42015.100171832535</v>
      </c>
      <c r="V18" s="19">
        <f t="shared" si="12"/>
        <v>56020.133562443385</v>
      </c>
      <c r="W18" s="2">
        <f t="shared" si="12"/>
        <v>140050.33390610848</v>
      </c>
      <c r="X18" s="2">
        <f t="shared" si="12"/>
        <v>280100.66781221697</v>
      </c>
    </row>
    <row r="19" spans="1:27" x14ac:dyDescent="0.25">
      <c r="A19" s="12"/>
      <c r="B19" s="75">
        <v>7.7765257636676042</v>
      </c>
      <c r="C19" s="14">
        <v>261.069079208841</v>
      </c>
      <c r="D19" s="14">
        <f t="shared" si="4"/>
        <v>72.519188669122499</v>
      </c>
      <c r="E19" s="85">
        <f t="shared" si="11"/>
        <v>31328.289505060922</v>
      </c>
      <c r="F19" s="15">
        <f t="shared" si="11"/>
        <v>39160.361881326149</v>
      </c>
      <c r="G19" s="15">
        <f t="shared" si="11"/>
        <v>52213.815841768199</v>
      </c>
      <c r="H19" s="15">
        <f t="shared" si="11"/>
        <v>130534.5396044205</v>
      </c>
      <c r="I19" s="15">
        <f t="shared" si="11"/>
        <v>261069.07920884099</v>
      </c>
      <c r="J19" s="85">
        <f t="shared" si="1"/>
        <v>9669.2251558829994</v>
      </c>
      <c r="K19" s="15">
        <f t="shared" si="1"/>
        <v>12086.531444853748</v>
      </c>
      <c r="L19" s="15">
        <f t="shared" si="1"/>
        <v>16115.375259805</v>
      </c>
      <c r="M19" s="15">
        <f t="shared" si="1"/>
        <v>40288.438149512498</v>
      </c>
      <c r="N19" s="15">
        <f t="shared" si="1"/>
        <v>80576.876299024996</v>
      </c>
      <c r="O19" s="85">
        <f t="shared" si="6"/>
        <v>44754.699292944177</v>
      </c>
      <c r="P19" s="15">
        <f t="shared" si="7"/>
        <v>55943.374116180217</v>
      </c>
      <c r="Q19" s="15">
        <f t="shared" si="8"/>
        <v>74591.16548824028</v>
      </c>
      <c r="R19" s="15">
        <f t="shared" si="9"/>
        <v>186477.91372060071</v>
      </c>
      <c r="S19" s="15">
        <f t="shared" si="10"/>
        <v>372955.82744120143</v>
      </c>
      <c r="T19" s="85">
        <f t="shared" si="13"/>
        <v>44754.699292944177</v>
      </c>
      <c r="U19" s="15">
        <f t="shared" si="12"/>
        <v>55943.374116180217</v>
      </c>
      <c r="V19" s="15">
        <f t="shared" si="12"/>
        <v>74591.16548824028</v>
      </c>
      <c r="W19" s="15">
        <f t="shared" si="12"/>
        <v>186477.91372060071</v>
      </c>
      <c r="X19" s="15">
        <f t="shared" si="12"/>
        <v>372955.82744120143</v>
      </c>
    </row>
    <row r="22" spans="1:27" s="39" customFormat="1" ht="12.75" x14ac:dyDescent="0.2">
      <c r="A22" s="39" t="s">
        <v>8</v>
      </c>
    </row>
    <row r="23" spans="1:27" s="39" customFormat="1" ht="12.75" x14ac:dyDescent="0.2">
      <c r="B23" s="76"/>
      <c r="D23" s="76" t="s">
        <v>92</v>
      </c>
      <c r="J23" s="76"/>
      <c r="K23" s="82"/>
      <c r="P23" s="76" t="s">
        <v>120</v>
      </c>
      <c r="Q23" s="82"/>
    </row>
    <row r="24" spans="1:27" s="94" customFormat="1" ht="30" customHeight="1" x14ac:dyDescent="0.25">
      <c r="A24" s="89"/>
      <c r="B24" s="90" t="s">
        <v>96</v>
      </c>
      <c r="C24" s="91" t="s">
        <v>97</v>
      </c>
      <c r="D24" s="92" t="s">
        <v>98</v>
      </c>
      <c r="E24" s="91" t="s">
        <v>99</v>
      </c>
      <c r="F24" s="91" t="s">
        <v>100</v>
      </c>
      <c r="G24" s="91" t="s">
        <v>101</v>
      </c>
      <c r="H24" s="91" t="s">
        <v>102</v>
      </c>
      <c r="I24" s="91" t="s">
        <v>103</v>
      </c>
      <c r="J24" s="92" t="s">
        <v>98</v>
      </c>
      <c r="K24" s="93" t="s">
        <v>99</v>
      </c>
      <c r="L24" s="91" t="s">
        <v>100</v>
      </c>
      <c r="M24" s="91" t="s">
        <v>101</v>
      </c>
      <c r="N24" s="91" t="s">
        <v>102</v>
      </c>
      <c r="O24" s="91" t="s">
        <v>103</v>
      </c>
      <c r="P24" s="92" t="s">
        <v>98</v>
      </c>
      <c r="Q24" s="93" t="s">
        <v>99</v>
      </c>
      <c r="R24" s="91" t="s">
        <v>121</v>
      </c>
      <c r="S24" s="91" t="s">
        <v>122</v>
      </c>
    </row>
    <row r="25" spans="1:27" x14ac:dyDescent="0.25">
      <c r="A25" s="35" t="s">
        <v>104</v>
      </c>
      <c r="B25" s="78"/>
      <c r="C25" s="35" t="s">
        <v>95</v>
      </c>
      <c r="D25" s="78" t="s">
        <v>105</v>
      </c>
      <c r="E25" s="35" t="s">
        <v>105</v>
      </c>
      <c r="F25" s="35" t="s">
        <v>105</v>
      </c>
      <c r="G25" s="35" t="s">
        <v>105</v>
      </c>
      <c r="H25" s="35" t="s">
        <v>105</v>
      </c>
      <c r="I25" s="35" t="s">
        <v>105</v>
      </c>
      <c r="J25" s="78" t="s">
        <v>106</v>
      </c>
      <c r="K25" s="35" t="s">
        <v>106</v>
      </c>
      <c r="L25" s="35" t="s">
        <v>106</v>
      </c>
      <c r="M25" s="35" t="s">
        <v>106</v>
      </c>
      <c r="N25" s="35" t="s">
        <v>106</v>
      </c>
      <c r="O25" s="35" t="s">
        <v>106</v>
      </c>
      <c r="P25" s="78" t="s">
        <v>105</v>
      </c>
      <c r="Q25" s="35" t="s">
        <v>105</v>
      </c>
      <c r="R25" s="35" t="s">
        <v>105</v>
      </c>
      <c r="S25" s="35" t="s">
        <v>105</v>
      </c>
    </row>
    <row r="26" spans="1:27" x14ac:dyDescent="0.25">
      <c r="A26" s="38">
        <v>2020</v>
      </c>
      <c r="B26" s="77" t="s">
        <v>108</v>
      </c>
      <c r="C26" s="40">
        <v>10000</v>
      </c>
      <c r="D26" s="87">
        <v>75.906704814719987</v>
      </c>
      <c r="E26" s="40">
        <v>172.49264289919998</v>
      </c>
      <c r="F26" s="40">
        <v>165.17142857142855</v>
      </c>
      <c r="G26" s="40">
        <v>523.71428571428578</v>
      </c>
      <c r="H26" s="40">
        <v>145.02857142857144</v>
      </c>
      <c r="I26" s="40">
        <v>522.13815841768201</v>
      </c>
      <c r="J26" s="87">
        <v>21.085195781866666</v>
      </c>
      <c r="K26" s="45">
        <v>47.914623027555557</v>
      </c>
      <c r="L26" s="40">
        <v>45.880952380952372</v>
      </c>
      <c r="M26" s="40">
        <v>145.47619047619048</v>
      </c>
      <c r="N26" s="40">
        <v>40.285714285714285</v>
      </c>
      <c r="O26" s="40">
        <v>145.038377338245</v>
      </c>
      <c r="P26" s="87">
        <v>223.64847567674354</v>
      </c>
      <c r="Q26" s="45">
        <v>508.22541623988241</v>
      </c>
      <c r="R26" s="40">
        <v>207.18367346938777</v>
      </c>
      <c r="S26" s="40">
        <v>748.16326530612264</v>
      </c>
    </row>
    <row r="27" spans="1:27" x14ac:dyDescent="0.25">
      <c r="A27" s="38"/>
      <c r="B27" s="77" t="s">
        <v>109</v>
      </c>
      <c r="C27" s="40">
        <v>3305.1666666666665</v>
      </c>
      <c r="D27" s="87">
        <v>25.088431053011867</v>
      </c>
      <c r="E27" s="40">
        <v>57.011693355567253</v>
      </c>
      <c r="F27" s="40">
        <v>54.591909999999991</v>
      </c>
      <c r="G27" s="40">
        <v>173.09630000000004</v>
      </c>
      <c r="H27" s="40">
        <v>47.934359999999998</v>
      </c>
      <c r="I27" s="40">
        <v>172.57536365968417</v>
      </c>
      <c r="J27" s="87">
        <v>6.9690086258366302</v>
      </c>
      <c r="K27" s="45">
        <v>15.83658148765757</v>
      </c>
      <c r="L27" s="40">
        <v>15.164419444444443</v>
      </c>
      <c r="M27" s="40">
        <v>48.08230555555555</v>
      </c>
      <c r="N27" s="40">
        <v>13.315099999999997</v>
      </c>
      <c r="O27" s="40">
        <v>47.937601016578938</v>
      </c>
      <c r="P27" s="87">
        <v>73.919548685758357</v>
      </c>
      <c r="Q27" s="45">
        <v>167.97697049088512</v>
      </c>
      <c r="R27" s="40">
        <v>68.47765714285714</v>
      </c>
      <c r="S27" s="40">
        <v>247.28042857142862</v>
      </c>
    </row>
    <row r="28" spans="1:27" x14ac:dyDescent="0.25">
      <c r="A28" s="35"/>
      <c r="B28" s="78" t="s">
        <v>110</v>
      </c>
      <c r="C28" s="41">
        <v>3473.4943807806781</v>
      </c>
      <c r="D28" s="88">
        <v>26.366151263750751</v>
      </c>
      <c r="E28" s="41">
        <v>59.915222583637927</v>
      </c>
      <c r="F28" s="41">
        <v>57.372202900837422</v>
      </c>
      <c r="G28" s="41">
        <v>181.91186285631383</v>
      </c>
      <c r="H28" s="41">
        <v>50.375592790979205</v>
      </c>
      <c r="I28" s="41">
        <v>181.364395925499</v>
      </c>
      <c r="J28" s="88">
        <v>7.3239309065974316</v>
      </c>
      <c r="K28" s="41">
        <v>16.643117384343871</v>
      </c>
      <c r="L28" s="41">
        <v>15.936723028010395</v>
      </c>
      <c r="M28" s="41">
        <v>50.531073015642725</v>
      </c>
      <c r="N28" s="41">
        <v>13.993220219716445</v>
      </c>
      <c r="O28" s="41">
        <v>50.378998868194159</v>
      </c>
      <c r="P28" s="88">
        <v>77.684172353333281</v>
      </c>
      <c r="Q28" s="41">
        <v>176.53181274791527</v>
      </c>
      <c r="R28" s="41">
        <v>71.965132558541725</v>
      </c>
      <c r="S28" s="41">
        <v>259.87408979473406</v>
      </c>
    </row>
    <row r="29" spans="1:27" x14ac:dyDescent="0.25">
      <c r="A29" s="38">
        <v>2030</v>
      </c>
      <c r="B29" s="77" t="s">
        <v>108</v>
      </c>
      <c r="C29" s="40">
        <v>35000</v>
      </c>
      <c r="D29" s="87">
        <v>265.67346685151995</v>
      </c>
      <c r="E29" s="40">
        <v>603.7242501472</v>
      </c>
      <c r="F29" s="40">
        <v>578.09999999999991</v>
      </c>
      <c r="G29" s="40">
        <v>1833.0000000000002</v>
      </c>
      <c r="H29" s="40">
        <v>507.6</v>
      </c>
      <c r="I29" s="40">
        <v>1827.4835544618868</v>
      </c>
      <c r="J29" s="87">
        <v>73.798185236533328</v>
      </c>
      <c r="K29" s="45">
        <v>167.70118059644443</v>
      </c>
      <c r="L29" s="40">
        <v>160.58333333333331</v>
      </c>
      <c r="M29" s="40">
        <v>509.16666666666669</v>
      </c>
      <c r="N29" s="40">
        <v>141</v>
      </c>
      <c r="O29" s="40">
        <v>507.63432068385742</v>
      </c>
      <c r="P29" s="87">
        <v>779.32982551253895</v>
      </c>
      <c r="Q29" s="45">
        <v>1770.9721640658227</v>
      </c>
      <c r="R29" s="40">
        <v>725.14285714285722</v>
      </c>
      <c r="S29" s="40">
        <v>2618.5714285714294</v>
      </c>
    </row>
    <row r="30" spans="1:27" x14ac:dyDescent="0.25">
      <c r="A30" s="38"/>
      <c r="B30" s="77" t="s">
        <v>109</v>
      </c>
      <c r="C30" s="40">
        <v>28846.714285714272</v>
      </c>
      <c r="D30" s="87">
        <v>218.96590261602793</v>
      </c>
      <c r="E30" s="40">
        <v>497.58459861009635</v>
      </c>
      <c r="F30" s="40">
        <v>476.46530081632625</v>
      </c>
      <c r="G30" s="40">
        <v>1510.7436367346934</v>
      </c>
      <c r="H30" s="40">
        <v>418.35977632653038</v>
      </c>
      <c r="I30" s="40">
        <v>1506.1970273543889</v>
      </c>
      <c r="J30" s="87">
        <v>60.823861837785543</v>
      </c>
      <c r="K30" s="45">
        <v>138.21794405836008</v>
      </c>
      <c r="L30" s="40">
        <v>132.35147244897951</v>
      </c>
      <c r="M30" s="40">
        <v>419.65101020408144</v>
      </c>
      <c r="N30" s="40">
        <v>116.21104897959177</v>
      </c>
      <c r="O30" s="40">
        <v>418.38806315399688</v>
      </c>
      <c r="P30" s="87">
        <v>642.31728031130763</v>
      </c>
      <c r="Q30" s="45">
        <v>1459.6208007074251</v>
      </c>
      <c r="R30" s="40">
        <v>597.65682332361484</v>
      </c>
      <c r="S30" s="40">
        <v>2158.2051953352766</v>
      </c>
    </row>
    <row r="31" spans="1:27" x14ac:dyDescent="0.25">
      <c r="A31" s="35"/>
      <c r="B31" s="78" t="s">
        <v>110</v>
      </c>
      <c r="C31" s="41">
        <v>41229.7036573082</v>
      </c>
      <c r="D31" s="88">
        <v>312.96109451136743</v>
      </c>
      <c r="E31" s="41">
        <v>711.18205497999031</v>
      </c>
      <c r="F31" s="41">
        <v>680.99690526542486</v>
      </c>
      <c r="G31" s="41">
        <v>2159.2584801098842</v>
      </c>
      <c r="H31" s="41">
        <v>597.94850218427553</v>
      </c>
      <c r="I31" s="41">
        <v>2152.7601539733673</v>
      </c>
      <c r="J31" s="88">
        <v>86.933637364268748</v>
      </c>
      <c r="K31" s="41">
        <v>197.55057082777509</v>
      </c>
      <c r="L31" s="41">
        <v>189.16580701817355</v>
      </c>
      <c r="M31" s="41">
        <v>599.79402225274555</v>
      </c>
      <c r="N31" s="41">
        <v>166.09680616229875</v>
      </c>
      <c r="O31" s="41">
        <v>597.98893165926859</v>
      </c>
      <c r="P31" s="88">
        <v>918.04393591953396</v>
      </c>
      <c r="Q31" s="41">
        <v>2086.1902145650188</v>
      </c>
      <c r="R31" s="41">
        <v>854.21214597753647</v>
      </c>
      <c r="S31" s="41">
        <v>3084.654971585549</v>
      </c>
    </row>
    <row r="32" spans="1:27" x14ac:dyDescent="0.25">
      <c r="A32" s="38" t="s">
        <v>111</v>
      </c>
      <c r="B32" s="77"/>
      <c r="C32" s="40">
        <v>58169.675000000003</v>
      </c>
      <c r="D32" s="87">
        <v>441.54683493931975</v>
      </c>
      <c r="E32" s="40">
        <v>1003.3840977337522</v>
      </c>
      <c r="F32" s="40">
        <v>960.79683192857135</v>
      </c>
      <c r="G32" s="40">
        <v>3046.4289792857153</v>
      </c>
      <c r="H32" s="40">
        <v>843.6264865714287</v>
      </c>
      <c r="I32" s="40">
        <v>3037.2606980255077</v>
      </c>
      <c r="J32" s="87">
        <v>122.65189859425547</v>
      </c>
      <c r="K32" s="45">
        <v>278.71780492604228</v>
      </c>
      <c r="L32" s="40">
        <v>266.88800886904761</v>
      </c>
      <c r="M32" s="40">
        <v>846.23027202380956</v>
      </c>
      <c r="N32" s="40">
        <v>234.34069071428573</v>
      </c>
      <c r="O32" s="40">
        <v>843.68352722930763</v>
      </c>
      <c r="P32" s="87">
        <v>1295.2389333677456</v>
      </c>
      <c r="Q32" s="45">
        <v>2943.3392919358739</v>
      </c>
      <c r="R32" s="40">
        <v>1205.180695102041</v>
      </c>
      <c r="S32" s="40">
        <v>4352.0413989795934</v>
      </c>
    </row>
    <row r="33" spans="1:29" x14ac:dyDescent="0.25">
      <c r="A33" s="38" t="s">
        <v>112</v>
      </c>
      <c r="B33" s="79"/>
      <c r="C33" s="40">
        <v>116339.35</v>
      </c>
      <c r="D33" s="87">
        <v>883.0936698786395</v>
      </c>
      <c r="E33" s="40">
        <v>2006.7681954675045</v>
      </c>
      <c r="F33" s="40">
        <v>1921.5936638571427</v>
      </c>
      <c r="G33" s="40">
        <v>6092.8579585714306</v>
      </c>
      <c r="H33" s="40">
        <v>1687.2529731428574</v>
      </c>
      <c r="I33" s="40">
        <v>6074.5213960510155</v>
      </c>
      <c r="J33" s="87">
        <v>245.30379718851094</v>
      </c>
      <c r="K33" s="45">
        <v>557.43560985208455</v>
      </c>
      <c r="L33" s="40">
        <v>533.77601773809522</v>
      </c>
      <c r="M33" s="40">
        <v>1692.4605440476191</v>
      </c>
      <c r="N33" s="40">
        <v>468.68138142857146</v>
      </c>
      <c r="O33" s="40">
        <v>1687.3670544586153</v>
      </c>
      <c r="P33" s="87">
        <v>2590.4778667354913</v>
      </c>
      <c r="Q33" s="45">
        <v>5886.6785838717478</v>
      </c>
      <c r="R33" s="40">
        <v>2410.361390204082</v>
      </c>
      <c r="S33" s="40">
        <v>8704.0827979591868</v>
      </c>
    </row>
    <row r="34" spans="1:29" x14ac:dyDescent="0.25">
      <c r="A34" s="35" t="s">
        <v>113</v>
      </c>
      <c r="B34" s="80"/>
      <c r="C34" s="41">
        <v>2326787</v>
      </c>
      <c r="D34" s="88">
        <v>17661.873397572788</v>
      </c>
      <c r="E34" s="41">
        <v>40135.36390935009</v>
      </c>
      <c r="F34" s="41">
        <v>38431.873277142855</v>
      </c>
      <c r="G34" s="41">
        <v>121857.15917142859</v>
      </c>
      <c r="H34" s="41">
        <v>33745.059462857142</v>
      </c>
      <c r="I34" s="41">
        <v>121490.42792102031</v>
      </c>
      <c r="J34" s="88">
        <v>4906.0759437702191</v>
      </c>
      <c r="K34" s="41">
        <v>11148.71219704169</v>
      </c>
      <c r="L34" s="41">
        <v>10675.520354761904</v>
      </c>
      <c r="M34" s="41">
        <v>33849.210880952378</v>
      </c>
      <c r="N34" s="41">
        <v>9373.6276285714284</v>
      </c>
      <c r="O34" s="41">
        <v>33747.341089172303</v>
      </c>
      <c r="P34" s="88">
        <v>51809.557334709825</v>
      </c>
      <c r="Q34" s="41">
        <v>117733.57167743496</v>
      </c>
      <c r="R34" s="41">
        <v>48207.227804081631</v>
      </c>
      <c r="S34" s="41">
        <v>174081.65595918373</v>
      </c>
    </row>
    <row r="35" spans="1:29" x14ac:dyDescent="0.25">
      <c r="A35" s="32" t="s">
        <v>114</v>
      </c>
      <c r="B35" s="79"/>
      <c r="C35" s="45">
        <v>2595494</v>
      </c>
      <c r="D35" s="87">
        <v>19701.539690637685</v>
      </c>
      <c r="E35" s="45">
        <v>44770.36196890162</v>
      </c>
      <c r="F35" s="45">
        <v>42870.145182857137</v>
      </c>
      <c r="G35" s="45">
        <v>135929.72862857147</v>
      </c>
      <c r="H35" s="45">
        <v>37642.078697142861</v>
      </c>
      <c r="I35" s="45">
        <v>135520.64573441431</v>
      </c>
      <c r="J35" s="87">
        <v>5472.6499140660235</v>
      </c>
      <c r="K35" s="45">
        <v>12436.211658028227</v>
      </c>
      <c r="L35" s="45">
        <v>11908.37366190476</v>
      </c>
      <c r="M35" s="45">
        <v>37758.257952380955</v>
      </c>
      <c r="N35" s="45">
        <v>10456.132971428571</v>
      </c>
      <c r="O35" s="45">
        <v>37644.623815115083</v>
      </c>
      <c r="P35" s="87">
        <v>57792.739603966904</v>
      </c>
      <c r="Q35" s="45">
        <v>131329.9321714245</v>
      </c>
      <c r="R35" s="45">
        <v>53774.398138775512</v>
      </c>
      <c r="S35" s="45">
        <v>194185.32661224494</v>
      </c>
    </row>
    <row r="36" spans="1:29" x14ac:dyDescent="0.25">
      <c r="A36" s="35" t="s">
        <v>115</v>
      </c>
      <c r="B36" s="80"/>
      <c r="C36" s="41">
        <v>2680735</v>
      </c>
      <c r="D36" s="88">
        <v>20348.576033148838</v>
      </c>
      <c r="E36" s="41">
        <v>46240.70650623869</v>
      </c>
      <c r="F36" s="41">
        <v>44278.082957142855</v>
      </c>
      <c r="G36" s="41">
        <v>140393.9215714286</v>
      </c>
      <c r="H36" s="41">
        <v>38878.316742857147</v>
      </c>
      <c r="I36" s="41">
        <v>139971.40361058246</v>
      </c>
      <c r="J36" s="88">
        <v>5652.3822314302333</v>
      </c>
      <c r="K36" s="41">
        <v>12844.640696177414</v>
      </c>
      <c r="L36" s="41">
        <v>12299.467488095237</v>
      </c>
      <c r="M36" s="41">
        <v>38998.311547619051</v>
      </c>
      <c r="N36" s="41">
        <v>10799.532428571429</v>
      </c>
      <c r="O36" s="41">
        <v>38880.945447384016</v>
      </c>
      <c r="P36" s="88">
        <v>71554.435128231082</v>
      </c>
      <c r="Q36" s="41">
        <v>162602.41643415976</v>
      </c>
      <c r="R36" s="41">
        <v>55540.45248979592</v>
      </c>
      <c r="S36" s="41">
        <v>200562.74510204088</v>
      </c>
    </row>
    <row r="37" spans="1:29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</row>
    <row r="38" spans="1:29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</row>
    <row r="39" spans="1:29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</row>
  </sheetData>
  <mergeCells count="4">
    <mergeCell ref="B5:D5"/>
    <mergeCell ref="E5:G5"/>
    <mergeCell ref="O5:Q5"/>
    <mergeCell ref="T5:V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7"/>
  <sheetViews>
    <sheetView zoomScale="80" zoomScaleNormal="80" workbookViewId="0"/>
  </sheetViews>
  <sheetFormatPr defaultRowHeight="15" x14ac:dyDescent="0.25"/>
  <cols>
    <col min="1" max="1" width="19" customWidth="1"/>
    <col min="5" max="5" width="14.5703125" bestFit="1" customWidth="1"/>
    <col min="13" max="13" width="27.85546875" customWidth="1"/>
    <col min="15" max="15" width="12.85546875" bestFit="1" customWidth="1"/>
  </cols>
  <sheetData>
    <row r="2" spans="1:21" s="39" customFormat="1" ht="12.75" x14ac:dyDescent="0.2">
      <c r="A2" s="39" t="s">
        <v>123</v>
      </c>
      <c r="M2" s="39" t="s">
        <v>8</v>
      </c>
    </row>
    <row r="3" spans="1:21" x14ac:dyDescent="0.25">
      <c r="A3" s="7" t="s">
        <v>74</v>
      </c>
      <c r="B3" s="101" t="s">
        <v>75</v>
      </c>
      <c r="C3" s="102" t="s">
        <v>76</v>
      </c>
      <c r="D3" s="102" t="s">
        <v>77</v>
      </c>
      <c r="E3" s="86" t="s">
        <v>78</v>
      </c>
      <c r="F3" s="86" t="s">
        <v>157</v>
      </c>
      <c r="G3" s="97"/>
      <c r="H3" s="16"/>
      <c r="I3" s="16"/>
      <c r="J3" s="16"/>
      <c r="M3" s="38"/>
      <c r="N3" s="38" t="s">
        <v>96</v>
      </c>
      <c r="O3" s="76" t="s">
        <v>97</v>
      </c>
      <c r="P3" s="38" t="s">
        <v>16</v>
      </c>
      <c r="Q3" s="38" t="s">
        <v>16</v>
      </c>
      <c r="R3" s="38" t="s">
        <v>11</v>
      </c>
      <c r="S3" s="38" t="s">
        <v>11</v>
      </c>
      <c r="T3" s="38" t="s">
        <v>12</v>
      </c>
      <c r="U3" s="38" t="s">
        <v>12</v>
      </c>
    </row>
    <row r="4" spans="1:21" x14ac:dyDescent="0.25">
      <c r="A4" s="10"/>
      <c r="B4" s="29" t="s">
        <v>79</v>
      </c>
      <c r="C4" s="10" t="s">
        <v>80</v>
      </c>
      <c r="D4" s="10" t="s">
        <v>81</v>
      </c>
      <c r="E4" s="83" t="s">
        <v>158</v>
      </c>
      <c r="F4" s="83">
        <v>12000</v>
      </c>
      <c r="G4" s="11">
        <v>15000</v>
      </c>
      <c r="H4" s="11">
        <v>20000</v>
      </c>
      <c r="I4" s="11">
        <v>50000</v>
      </c>
      <c r="J4" s="11">
        <v>100000</v>
      </c>
      <c r="M4" s="35" t="s">
        <v>104</v>
      </c>
      <c r="N4" s="35"/>
      <c r="O4" s="78" t="s">
        <v>95</v>
      </c>
      <c r="P4" s="35" t="s">
        <v>107</v>
      </c>
      <c r="Q4" s="35" t="s">
        <v>107</v>
      </c>
      <c r="R4" s="35" t="s">
        <v>107</v>
      </c>
      <c r="S4" s="35" t="s">
        <v>107</v>
      </c>
      <c r="T4" s="35" t="s">
        <v>107</v>
      </c>
      <c r="U4" s="35" t="s">
        <v>107</v>
      </c>
    </row>
    <row r="5" spans="1:21" x14ac:dyDescent="0.25">
      <c r="A5" s="1" t="s">
        <v>16</v>
      </c>
      <c r="B5" s="95">
        <v>56.930028611039994</v>
      </c>
      <c r="C5" s="18"/>
      <c r="D5" s="18">
        <f>B5/3.6</f>
        <v>15.813896836399998</v>
      </c>
      <c r="E5" s="84">
        <v>166.87</v>
      </c>
      <c r="F5" s="98">
        <f t="shared" ref="F5:J7" si="0">($D5*F$4/100)*$E5/1000000</f>
        <v>0.31666379581080811</v>
      </c>
      <c r="G5" s="23">
        <f t="shared" si="0"/>
        <v>0.39582974476351013</v>
      </c>
      <c r="H5" s="23">
        <f t="shared" si="0"/>
        <v>0.5277729930180135</v>
      </c>
      <c r="I5" s="23">
        <f t="shared" si="0"/>
        <v>1.3194324825450339</v>
      </c>
      <c r="J5" s="23">
        <f t="shared" si="0"/>
        <v>2.6388649650900677</v>
      </c>
      <c r="M5" s="38">
        <v>2020</v>
      </c>
      <c r="N5" s="38" t="s">
        <v>108</v>
      </c>
      <c r="O5" s="87">
        <v>10000</v>
      </c>
      <c r="P5" s="40">
        <v>3166.637958108081</v>
      </c>
      <c r="Q5" s="40">
        <v>7195.9618301473774</v>
      </c>
      <c r="R5" s="40">
        <v>11448.839999999998</v>
      </c>
      <c r="S5" s="40">
        <v>30251</v>
      </c>
      <c r="T5" s="40">
        <v>11404.8</v>
      </c>
      <c r="U5" s="40">
        <v>41060.056032164954</v>
      </c>
    </row>
    <row r="6" spans="1:21" x14ac:dyDescent="0.25">
      <c r="A6" s="1"/>
      <c r="B6" s="95">
        <v>65.09484607392001</v>
      </c>
      <c r="C6" s="18"/>
      <c r="D6" s="18">
        <f t="shared" ref="D6:D17" si="1">B6/3.6</f>
        <v>18.081901687200002</v>
      </c>
      <c r="E6" s="84">
        <v>166.87</v>
      </c>
      <c r="F6" s="98">
        <f t="shared" si="0"/>
        <v>0.36207923214516774</v>
      </c>
      <c r="G6" s="23">
        <f t="shared" si="0"/>
        <v>0.45259904018145969</v>
      </c>
      <c r="H6" s="23">
        <f t="shared" si="0"/>
        <v>0.60346538690861284</v>
      </c>
      <c r="I6" s="23">
        <f t="shared" si="0"/>
        <v>1.5086634672715324</v>
      </c>
      <c r="J6" s="23">
        <f t="shared" si="0"/>
        <v>3.0173269345430649</v>
      </c>
      <c r="M6" s="38"/>
      <c r="N6" s="38" t="s">
        <v>109</v>
      </c>
      <c r="O6" s="87">
        <v>3305.1666666666665</v>
      </c>
      <c r="P6" s="40">
        <v>1046.6266224540225</v>
      </c>
      <c r="Q6" s="40">
        <v>2378.385317560877</v>
      </c>
      <c r="R6" s="40">
        <v>3784.0324339999993</v>
      </c>
      <c r="S6" s="40">
        <v>9998.4596833333326</v>
      </c>
      <c r="T6" s="40">
        <v>3769.4764799999998</v>
      </c>
      <c r="U6" s="40">
        <v>13571.032852897719</v>
      </c>
    </row>
    <row r="7" spans="1:21" x14ac:dyDescent="0.25">
      <c r="A7" s="12"/>
      <c r="B7" s="96">
        <v>77.62168930464</v>
      </c>
      <c r="C7" s="14"/>
      <c r="D7" s="14">
        <f t="shared" si="1"/>
        <v>21.561580362400001</v>
      </c>
      <c r="E7" s="85">
        <v>166.87</v>
      </c>
      <c r="F7" s="99">
        <f t="shared" si="0"/>
        <v>0.43175770980884265</v>
      </c>
      <c r="G7" s="22">
        <f t="shared" si="0"/>
        <v>0.53969713726105317</v>
      </c>
      <c r="H7" s="22">
        <f t="shared" si="0"/>
        <v>0.71959618301473771</v>
      </c>
      <c r="I7" s="22">
        <f t="shared" si="0"/>
        <v>1.7989904575368443</v>
      </c>
      <c r="J7" s="22">
        <f t="shared" si="0"/>
        <v>3.5979809150736886</v>
      </c>
      <c r="M7" s="35"/>
      <c r="N7" s="35" t="s">
        <v>110</v>
      </c>
      <c r="O7" s="88">
        <v>3473.4943807806781</v>
      </c>
      <c r="P7" s="41">
        <v>1099.929915345522</v>
      </c>
      <c r="Q7" s="41">
        <v>2499.5132981329157</v>
      </c>
      <c r="R7" s="41">
        <v>3976.748140645705</v>
      </c>
      <c r="S7" s="41">
        <v>10507.66785129963</v>
      </c>
      <c r="T7" s="41">
        <v>3961.4508713927476</v>
      </c>
      <c r="U7" s="41">
        <v>14262.187390226474</v>
      </c>
    </row>
    <row r="8" spans="1:21" x14ac:dyDescent="0.25">
      <c r="A8" s="16" t="s">
        <v>82</v>
      </c>
      <c r="B8" s="95">
        <v>83.928571428571445</v>
      </c>
      <c r="C8" s="17">
        <v>2.5</v>
      </c>
      <c r="D8" s="18">
        <f t="shared" si="1"/>
        <v>23.313492063492067</v>
      </c>
      <c r="E8" s="84">
        <v>50</v>
      </c>
      <c r="F8" s="98">
        <f>$E8*F$4/1000000</f>
        <v>0.6</v>
      </c>
      <c r="G8" s="23">
        <f t="shared" ref="G8:J17" si="2">$E8*G$4/1000000</f>
        <v>0.75</v>
      </c>
      <c r="H8" s="23">
        <f t="shared" si="2"/>
        <v>1</v>
      </c>
      <c r="I8" s="23">
        <f t="shared" si="2"/>
        <v>2.5</v>
      </c>
      <c r="J8" s="23">
        <f t="shared" si="2"/>
        <v>5</v>
      </c>
      <c r="M8" s="38">
        <v>2030</v>
      </c>
      <c r="N8" s="38" t="s">
        <v>108</v>
      </c>
      <c r="O8" s="87">
        <v>35000</v>
      </c>
      <c r="P8" s="40">
        <v>11083.232853378284</v>
      </c>
      <c r="Q8" s="40">
        <v>25185.866405515819</v>
      </c>
      <c r="R8" s="40">
        <v>40070.939999999995</v>
      </c>
      <c r="S8" s="40">
        <v>105878.5</v>
      </c>
      <c r="T8" s="40">
        <v>39916.799999999996</v>
      </c>
      <c r="U8" s="40">
        <v>143710.19611257734</v>
      </c>
    </row>
    <row r="9" spans="1:21" x14ac:dyDescent="0.25">
      <c r="A9" s="1"/>
      <c r="B9" s="95">
        <v>137.64285714285714</v>
      </c>
      <c r="C9" s="17">
        <v>4.0999999999999996</v>
      </c>
      <c r="D9" s="18">
        <f t="shared" si="1"/>
        <v>38.234126984126981</v>
      </c>
      <c r="E9" s="84">
        <v>95.406999999999982</v>
      </c>
      <c r="F9" s="98">
        <f t="shared" ref="F9:F17" si="3">$E9*F$4/1000000</f>
        <v>1.1448839999999998</v>
      </c>
      <c r="G9" s="23">
        <f t="shared" si="2"/>
        <v>1.4311049999999998</v>
      </c>
      <c r="H9" s="23">
        <f t="shared" si="2"/>
        <v>1.9081399999999995</v>
      </c>
      <c r="I9" s="23">
        <f t="shared" si="2"/>
        <v>4.7703499999999988</v>
      </c>
      <c r="J9" s="23">
        <f t="shared" si="2"/>
        <v>9.5406999999999975</v>
      </c>
      <c r="M9" s="38"/>
      <c r="N9" s="38" t="s">
        <v>109</v>
      </c>
      <c r="O9" s="87">
        <v>28846.714285714272</v>
      </c>
      <c r="P9" s="40">
        <v>9134.7100423841457</v>
      </c>
      <c r="Q9" s="40">
        <v>20757.985492516695</v>
      </c>
      <c r="R9" s="40">
        <v>33026.141638285691</v>
      </c>
      <c r="S9" s="40">
        <v>87264.195385714251</v>
      </c>
      <c r="T9" s="40">
        <v>32899.100708571408</v>
      </c>
      <c r="U9" s="40">
        <v>118444.77049152812</v>
      </c>
    </row>
    <row r="10" spans="1:21" x14ac:dyDescent="0.25">
      <c r="A10" s="1"/>
      <c r="B10" s="95">
        <v>188</v>
      </c>
      <c r="C10" s="17">
        <v>5.6</v>
      </c>
      <c r="D10" s="18">
        <f t="shared" si="1"/>
        <v>52.222222222222221</v>
      </c>
      <c r="E10" s="84">
        <v>130.31199999999998</v>
      </c>
      <c r="F10" s="98">
        <f t="shared" si="3"/>
        <v>1.5637439999999998</v>
      </c>
      <c r="G10" s="23">
        <f t="shared" si="2"/>
        <v>1.9546799999999998</v>
      </c>
      <c r="H10" s="23">
        <f t="shared" si="2"/>
        <v>2.6062399999999997</v>
      </c>
      <c r="I10" s="23">
        <f t="shared" si="2"/>
        <v>6.5155999999999992</v>
      </c>
      <c r="J10" s="23">
        <f t="shared" si="2"/>
        <v>13.031199999999998</v>
      </c>
      <c r="M10" s="35"/>
      <c r="N10" s="35" t="s">
        <v>110</v>
      </c>
      <c r="O10" s="88">
        <v>41229.7036573082</v>
      </c>
      <c r="P10" s="41">
        <v>13055.954460277973</v>
      </c>
      <c r="Q10" s="41">
        <v>29668.737378627753</v>
      </c>
      <c r="R10" s="41">
        <v>47203.228041993636</v>
      </c>
      <c r="S10" s="41">
        <v>124723.97653372305</v>
      </c>
      <c r="T10" s="41">
        <v>47021.652427086854</v>
      </c>
      <c r="U10" s="41">
        <v>169289.39423586309</v>
      </c>
    </row>
    <row r="11" spans="1:21" x14ac:dyDescent="0.25">
      <c r="A11" s="1"/>
      <c r="B11" s="95">
        <v>218.21428571428572</v>
      </c>
      <c r="C11" s="17">
        <v>6.5</v>
      </c>
      <c r="D11" s="18">
        <f t="shared" si="1"/>
        <v>60.615079365079367</v>
      </c>
      <c r="E11" s="84">
        <v>151.255</v>
      </c>
      <c r="F11" s="98">
        <f t="shared" si="3"/>
        <v>1.8150599999999999</v>
      </c>
      <c r="G11" s="23">
        <f t="shared" si="2"/>
        <v>2.2688250000000001</v>
      </c>
      <c r="H11" s="23">
        <f t="shared" si="2"/>
        <v>3.0251000000000001</v>
      </c>
      <c r="I11" s="23">
        <f t="shared" si="2"/>
        <v>7.5627500000000003</v>
      </c>
      <c r="J11" s="23">
        <f t="shared" si="2"/>
        <v>15.125500000000001</v>
      </c>
      <c r="M11" s="38" t="s">
        <v>111</v>
      </c>
      <c r="N11" s="38"/>
      <c r="O11" s="87">
        <v>58169.675000000003</v>
      </c>
      <c r="P11" s="40">
        <v>18420.230086581072</v>
      </c>
      <c r="Q11" s="40">
        <v>41858.676097207812</v>
      </c>
      <c r="R11" s="40">
        <v>66597.530192699996</v>
      </c>
      <c r="S11" s="40">
        <v>175969.08384250003</v>
      </c>
      <c r="T11" s="40">
        <v>66341.350944000005</v>
      </c>
      <c r="U11" s="40">
        <v>238845.01148728249</v>
      </c>
    </row>
    <row r="12" spans="1:21" x14ac:dyDescent="0.25">
      <c r="A12" s="12"/>
      <c r="B12" s="96">
        <v>261.85714285714289</v>
      </c>
      <c r="C12" s="13">
        <v>7.8</v>
      </c>
      <c r="D12" s="14">
        <f t="shared" si="1"/>
        <v>72.738095238095241</v>
      </c>
      <c r="E12" s="85">
        <v>181.50599999999997</v>
      </c>
      <c r="F12" s="99">
        <f t="shared" si="3"/>
        <v>2.1780719999999993</v>
      </c>
      <c r="G12" s="22">
        <f t="shared" si="2"/>
        <v>2.7225899999999994</v>
      </c>
      <c r="H12" s="22">
        <f t="shared" si="2"/>
        <v>3.6301199999999993</v>
      </c>
      <c r="I12" s="22">
        <f t="shared" si="2"/>
        <v>9.0752999999999986</v>
      </c>
      <c r="J12" s="22">
        <f t="shared" si="2"/>
        <v>18.150599999999997</v>
      </c>
      <c r="M12" s="38" t="s">
        <v>112</v>
      </c>
      <c r="N12" s="42"/>
      <c r="O12" s="87">
        <v>116339.35</v>
      </c>
      <c r="P12" s="40">
        <v>36840.460173162144</v>
      </c>
      <c r="Q12" s="40">
        <v>83717.352194415624</v>
      </c>
      <c r="R12" s="40">
        <v>133195.06038539999</v>
      </c>
      <c r="S12" s="40">
        <v>351938.16768500005</v>
      </c>
      <c r="T12" s="40">
        <v>132682.70188800001</v>
      </c>
      <c r="U12" s="40">
        <v>477690.02297456498</v>
      </c>
    </row>
    <row r="13" spans="1:21" x14ac:dyDescent="0.25">
      <c r="A13" s="16" t="s">
        <v>12</v>
      </c>
      <c r="B13" s="95">
        <v>83.928571428571416</v>
      </c>
      <c r="C13" s="17">
        <v>2.5</v>
      </c>
      <c r="D13" s="18">
        <f t="shared" si="1"/>
        <v>23.31349206349206</v>
      </c>
      <c r="E13" s="84">
        <v>50</v>
      </c>
      <c r="F13" s="98">
        <f t="shared" si="3"/>
        <v>0.6</v>
      </c>
      <c r="G13" s="23">
        <f t="shared" si="2"/>
        <v>0.75</v>
      </c>
      <c r="H13" s="23">
        <f t="shared" si="2"/>
        <v>1</v>
      </c>
      <c r="I13" s="23">
        <f t="shared" si="2"/>
        <v>2.5</v>
      </c>
      <c r="J13" s="23">
        <f t="shared" si="2"/>
        <v>5</v>
      </c>
      <c r="M13" s="35" t="s">
        <v>113</v>
      </c>
      <c r="N13" s="43"/>
      <c r="O13" s="88">
        <v>2326787</v>
      </c>
      <c r="P13" s="41">
        <v>736809.20346324274</v>
      </c>
      <c r="Q13" s="41">
        <v>1674347.0438883125</v>
      </c>
      <c r="R13" s="41">
        <v>2663901.2077079997</v>
      </c>
      <c r="S13" s="41">
        <v>7038763.3536999999</v>
      </c>
      <c r="T13" s="41">
        <v>2653654.0377599997</v>
      </c>
      <c r="U13" s="41">
        <v>9553800.4594912995</v>
      </c>
    </row>
    <row r="14" spans="1:21" x14ac:dyDescent="0.25">
      <c r="A14" s="1"/>
      <c r="B14" s="95">
        <v>120.85714285714286</v>
      </c>
      <c r="C14" s="17">
        <v>3.6</v>
      </c>
      <c r="D14" s="18">
        <f t="shared" si="1"/>
        <v>33.571428571428569</v>
      </c>
      <c r="E14" s="84">
        <v>95.04</v>
      </c>
      <c r="F14" s="98">
        <f t="shared" si="3"/>
        <v>1.1404799999999999</v>
      </c>
      <c r="G14" s="23">
        <f t="shared" si="2"/>
        <v>1.4256</v>
      </c>
      <c r="H14" s="23">
        <f t="shared" si="2"/>
        <v>1.9008000000000003</v>
      </c>
      <c r="I14" s="23">
        <f t="shared" si="2"/>
        <v>4.7519999999999998</v>
      </c>
      <c r="J14" s="23">
        <f t="shared" si="2"/>
        <v>9.5039999999999996</v>
      </c>
      <c r="M14" s="32" t="s">
        <v>114</v>
      </c>
      <c r="N14" s="44"/>
      <c r="O14" s="87">
        <v>2595494</v>
      </c>
      <c r="P14" s="45">
        <v>821898.9820441776</v>
      </c>
      <c r="Q14" s="45">
        <v>1867707.5754376536</v>
      </c>
      <c r="R14" s="45">
        <v>2971539.5526959994</v>
      </c>
      <c r="S14" s="45">
        <v>7851628.8994000005</v>
      </c>
      <c r="T14" s="45">
        <v>2960108.99712</v>
      </c>
      <c r="U14" s="45">
        <v>10657112.907114794</v>
      </c>
    </row>
    <row r="15" spans="1:21" x14ac:dyDescent="0.25">
      <c r="A15" s="1"/>
      <c r="B15" s="95">
        <v>151.07142857142858</v>
      </c>
      <c r="C15" s="17">
        <v>4.5</v>
      </c>
      <c r="D15" s="18">
        <f t="shared" si="1"/>
        <v>41.964285714285715</v>
      </c>
      <c r="E15" s="84">
        <v>118.8</v>
      </c>
      <c r="F15" s="98">
        <f t="shared" si="3"/>
        <v>1.4256</v>
      </c>
      <c r="G15" s="23">
        <f t="shared" si="2"/>
        <v>1.782</v>
      </c>
      <c r="H15" s="23">
        <f t="shared" si="2"/>
        <v>2.3759999999999999</v>
      </c>
      <c r="I15" s="23">
        <f t="shared" si="2"/>
        <v>5.94</v>
      </c>
      <c r="J15" s="23">
        <f t="shared" si="2"/>
        <v>11.88</v>
      </c>
      <c r="M15" s="35" t="s">
        <v>115</v>
      </c>
      <c r="N15" s="35"/>
      <c r="O15" s="88">
        <v>2680735</v>
      </c>
      <c r="P15" s="41">
        <v>848891.72066288674</v>
      </c>
      <c r="Q15" s="41">
        <v>1929046.673674013</v>
      </c>
      <c r="R15" s="41">
        <v>3069130.6097399993</v>
      </c>
      <c r="S15" s="41">
        <v>8109491.4484999999</v>
      </c>
      <c r="T15" s="41">
        <v>3057324.6527999998</v>
      </c>
      <c r="U15" s="41">
        <v>11007112.93073857</v>
      </c>
    </row>
    <row r="16" spans="1:21" x14ac:dyDescent="0.25">
      <c r="A16" s="1"/>
      <c r="B16" s="95">
        <v>196.07046746855184</v>
      </c>
      <c r="C16" s="17">
        <v>5.840396903318565</v>
      </c>
      <c r="D16" s="18">
        <f t="shared" si="1"/>
        <v>54.464018741264397</v>
      </c>
      <c r="E16" s="84">
        <v>154.18647824761013</v>
      </c>
      <c r="F16" s="98">
        <f t="shared" si="3"/>
        <v>1.8502377389713216</v>
      </c>
      <c r="G16" s="23">
        <f t="shared" si="2"/>
        <v>2.3127971737141522</v>
      </c>
      <c r="H16" s="23">
        <f t="shared" si="2"/>
        <v>3.0837295649522027</v>
      </c>
      <c r="I16" s="23">
        <f t="shared" si="2"/>
        <v>7.7093239123805066</v>
      </c>
      <c r="J16" s="23">
        <f t="shared" si="2"/>
        <v>15.418647824761013</v>
      </c>
    </row>
    <row r="17" spans="1:10" x14ac:dyDescent="0.25">
      <c r="A17" s="12"/>
      <c r="B17" s="96">
        <v>261.069079208841</v>
      </c>
      <c r="C17" s="13">
        <v>7.7765257636676042</v>
      </c>
      <c r="D17" s="14">
        <f t="shared" si="1"/>
        <v>72.519188669122499</v>
      </c>
      <c r="E17" s="85">
        <v>205.30028016082477</v>
      </c>
      <c r="F17" s="99">
        <f t="shared" si="3"/>
        <v>2.4636033619298972</v>
      </c>
      <c r="G17" s="22">
        <f t="shared" si="2"/>
        <v>3.0795042024123713</v>
      </c>
      <c r="H17" s="22">
        <f t="shared" si="2"/>
        <v>4.1060056032164951</v>
      </c>
      <c r="I17" s="22">
        <f t="shared" si="2"/>
        <v>10.265014008041238</v>
      </c>
      <c r="J17" s="22">
        <f t="shared" si="2"/>
        <v>20.530028016082476</v>
      </c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80" zoomScaleNormal="80" workbookViewId="0">
      <selection activeCell="B1" sqref="B1"/>
    </sheetView>
  </sheetViews>
  <sheetFormatPr defaultRowHeight="15" x14ac:dyDescent="0.25"/>
  <cols>
    <col min="1" max="2" width="53.5703125" bestFit="1" customWidth="1"/>
  </cols>
  <sheetData>
    <row r="1" spans="1:2" x14ac:dyDescent="0.25">
      <c r="A1" s="53" t="s">
        <v>26</v>
      </c>
      <c r="B1" s="100"/>
    </row>
    <row r="2" spans="1:2" x14ac:dyDescent="0.25">
      <c r="A2" t="s">
        <v>37</v>
      </c>
      <c r="B2" t="s">
        <v>36</v>
      </c>
    </row>
    <row r="3" spans="1:2" x14ac:dyDescent="0.25">
      <c r="A3" s="3" t="s">
        <v>27</v>
      </c>
      <c r="B3" s="3" t="s">
        <v>38</v>
      </c>
    </row>
    <row r="4" spans="1:2" x14ac:dyDescent="0.25">
      <c r="A4" s="3" t="s">
        <v>28</v>
      </c>
      <c r="B4" s="3" t="s">
        <v>29</v>
      </c>
    </row>
    <row r="5" spans="1:2" x14ac:dyDescent="0.25">
      <c r="A5" t="s">
        <v>42</v>
      </c>
      <c r="B5" t="s">
        <v>43</v>
      </c>
    </row>
    <row r="6" spans="1:2" x14ac:dyDescent="0.25">
      <c r="A6" t="s">
        <v>51</v>
      </c>
      <c r="B6" t="s">
        <v>52</v>
      </c>
    </row>
    <row r="7" spans="1:2" x14ac:dyDescent="0.25">
      <c r="A7" t="s">
        <v>53</v>
      </c>
      <c r="B7" t="s">
        <v>54</v>
      </c>
    </row>
    <row r="8" spans="1:2" x14ac:dyDescent="0.25">
      <c r="A8" t="s">
        <v>57</v>
      </c>
      <c r="B8" t="s">
        <v>58</v>
      </c>
    </row>
    <row r="9" spans="1:2" x14ac:dyDescent="0.25">
      <c r="A9" t="s">
        <v>60</v>
      </c>
      <c r="B9" t="s">
        <v>59</v>
      </c>
    </row>
    <row r="10" spans="1:2" x14ac:dyDescent="0.25">
      <c r="A10" t="s">
        <v>30</v>
      </c>
      <c r="B10" t="s">
        <v>31</v>
      </c>
    </row>
    <row r="11" spans="1:2" x14ac:dyDescent="0.25">
      <c r="A11" t="s">
        <v>40</v>
      </c>
      <c r="B11" t="s">
        <v>39</v>
      </c>
    </row>
    <row r="12" spans="1:2" x14ac:dyDescent="0.25">
      <c r="A12" t="s">
        <v>32</v>
      </c>
      <c r="B12" t="s">
        <v>33</v>
      </c>
    </row>
    <row r="13" spans="1:2" x14ac:dyDescent="0.25">
      <c r="A13" t="s">
        <v>49</v>
      </c>
      <c r="B13" t="s">
        <v>50</v>
      </c>
    </row>
    <row r="14" spans="1:2" x14ac:dyDescent="0.25">
      <c r="A14" t="s">
        <v>159</v>
      </c>
      <c r="B14" t="s">
        <v>71</v>
      </c>
    </row>
    <row r="15" spans="1:2" x14ac:dyDescent="0.25">
      <c r="A15" t="s">
        <v>34</v>
      </c>
      <c r="B15" t="s">
        <v>35</v>
      </c>
    </row>
    <row r="16" spans="1:2" x14ac:dyDescent="0.25">
      <c r="A16" t="s">
        <v>69</v>
      </c>
      <c r="B16" t="s">
        <v>70</v>
      </c>
    </row>
    <row r="17" spans="1:2" x14ac:dyDescent="0.25">
      <c r="A17" t="s">
        <v>44</v>
      </c>
      <c r="B17" t="s">
        <v>41</v>
      </c>
    </row>
    <row r="18" spans="1:2" x14ac:dyDescent="0.25">
      <c r="A18" t="s">
        <v>160</v>
      </c>
      <c r="B18" t="s">
        <v>45</v>
      </c>
    </row>
    <row r="19" spans="1:2" x14ac:dyDescent="0.25">
      <c r="A19" t="s">
        <v>161</v>
      </c>
      <c r="B19" t="s">
        <v>46</v>
      </c>
    </row>
    <row r="20" spans="1:2" x14ac:dyDescent="0.25">
      <c r="A20" t="s">
        <v>47</v>
      </c>
      <c r="B20" t="s">
        <v>48</v>
      </c>
    </row>
    <row r="21" spans="1:2" x14ac:dyDescent="0.25">
      <c r="A21" t="s">
        <v>55</v>
      </c>
      <c r="B21" t="s">
        <v>56</v>
      </c>
    </row>
    <row r="22" spans="1:2" x14ac:dyDescent="0.25">
      <c r="A22" t="s">
        <v>61</v>
      </c>
      <c r="B22" t="s">
        <v>62</v>
      </c>
    </row>
    <row r="23" spans="1:2" x14ac:dyDescent="0.25">
      <c r="A23" t="s">
        <v>68</v>
      </c>
      <c r="B23" t="s">
        <v>67</v>
      </c>
    </row>
    <row r="24" spans="1:2" x14ac:dyDescent="0.25">
      <c r="A24" t="s">
        <v>68</v>
      </c>
      <c r="B24" t="s">
        <v>67</v>
      </c>
    </row>
    <row r="25" spans="1:2" x14ac:dyDescent="0.25">
      <c r="A25" t="s">
        <v>68</v>
      </c>
      <c r="B25" t="s">
        <v>63</v>
      </c>
    </row>
    <row r="26" spans="1:2" x14ac:dyDescent="0.25">
      <c r="A26" t="s">
        <v>68</v>
      </c>
      <c r="B26" t="s">
        <v>64</v>
      </c>
    </row>
    <row r="27" spans="1:2" x14ac:dyDescent="0.25">
      <c r="A27" t="s">
        <v>65</v>
      </c>
      <c r="B27" t="s">
        <v>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Počet EV</vt:lpstr>
      <vt:lpstr>Energia</vt:lpstr>
      <vt:lpstr>Emisie</vt:lpstr>
      <vt:lpstr>Zdroje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Repikova</dc:creator>
  <cp:lastModifiedBy>Martina Repikova</cp:lastModifiedBy>
  <dcterms:created xsi:type="dcterms:W3CDTF">2020-01-24T09:48:09Z</dcterms:created>
  <dcterms:modified xsi:type="dcterms:W3CDTF">2020-01-27T11:02:28Z</dcterms:modified>
</cp:coreProperties>
</file>