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1"/>
  </bookViews>
  <sheets>
    <sheet name="Investičný plán" sheetId="12" r:id="rId1"/>
    <sheet name="Priemyselné parky" sheetId="2" r:id="rId2"/>
    <sheet name="Environmentálne záťaže" sheetId="3" r:id="rId3"/>
    <sheet name="MHTH" sheetId="10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0" l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I25" i="12" l="1"/>
  <c r="AI27" i="12" s="1"/>
  <c r="AH25" i="12"/>
  <c r="AH27" i="12" s="1"/>
  <c r="AG25" i="12"/>
  <c r="AG27" i="12" s="1"/>
  <c r="AF24" i="12"/>
  <c r="AF23" i="12"/>
  <c r="AF25" i="12" s="1"/>
  <c r="AF27" i="12" s="1"/>
  <c r="AI21" i="12"/>
  <c r="AH21" i="12"/>
  <c r="AG21" i="12"/>
  <c r="AF20" i="12"/>
  <c r="AF19" i="12"/>
  <c r="AF18" i="12"/>
  <c r="AF17" i="12"/>
  <c r="AF16" i="12"/>
  <c r="AF21" i="12" s="1"/>
  <c r="AI14" i="12"/>
  <c r="AF13" i="12"/>
  <c r="AF12" i="12"/>
  <c r="AF11" i="12"/>
  <c r="AF14" i="12" s="1"/>
  <c r="AH10" i="12"/>
  <c r="AG10" i="12"/>
  <c r="AH9" i="12"/>
  <c r="AG9" i="12"/>
  <c r="AH8" i="12"/>
  <c r="AH14" i="12" s="1"/>
  <c r="AG8" i="12"/>
  <c r="AG14" i="12" s="1"/>
  <c r="AH6" i="12"/>
  <c r="AG6" i="12"/>
  <c r="AF6" i="12"/>
  <c r="AI5" i="12"/>
  <c r="AI4" i="12"/>
  <c r="AI3" i="12"/>
  <c r="AI6" i="12" s="1"/>
  <c r="AD25" i="12"/>
  <c r="AC25" i="12"/>
  <c r="AB25" i="12"/>
  <c r="AA24" i="12"/>
  <c r="AA23" i="12"/>
  <c r="AA25" i="12" s="1"/>
  <c r="AD21" i="12"/>
  <c r="AC21" i="12"/>
  <c r="AB21" i="12"/>
  <c r="AA20" i="12"/>
  <c r="AA19" i="12"/>
  <c r="AA18" i="12"/>
  <c r="AA17" i="12"/>
  <c r="AA16" i="12"/>
  <c r="AA21" i="12" s="1"/>
  <c r="AD14" i="12"/>
  <c r="AA13" i="12"/>
  <c r="AA12" i="12"/>
  <c r="AA11" i="12"/>
  <c r="AA14" i="12" s="1"/>
  <c r="AC10" i="12"/>
  <c r="AB10" i="12"/>
  <c r="AC9" i="12"/>
  <c r="AB9" i="12"/>
  <c r="AB14" i="12" s="1"/>
  <c r="AC8" i="12"/>
  <c r="AC14" i="12" s="1"/>
  <c r="AB8" i="12"/>
  <c r="AD6" i="12"/>
  <c r="AC6" i="12"/>
  <c r="AB6" i="12"/>
  <c r="AA6" i="12"/>
  <c r="AD5" i="12"/>
  <c r="AD4" i="12"/>
  <c r="AD3" i="12"/>
  <c r="Y25" i="12"/>
  <c r="X25" i="12"/>
  <c r="W25" i="12"/>
  <c r="V24" i="12"/>
  <c r="V23" i="12"/>
  <c r="V25" i="12" s="1"/>
  <c r="Y21" i="12"/>
  <c r="Y27" i="12" s="1"/>
  <c r="X21" i="12"/>
  <c r="X27" i="12" s="1"/>
  <c r="W21" i="12"/>
  <c r="W27" i="12" s="1"/>
  <c r="V20" i="12"/>
  <c r="V19" i="12"/>
  <c r="V18" i="12"/>
  <c r="V17" i="12"/>
  <c r="V16" i="12"/>
  <c r="V21" i="12" s="1"/>
  <c r="V27" i="12" s="1"/>
  <c r="Y14" i="12"/>
  <c r="V13" i="12"/>
  <c r="V12" i="12"/>
  <c r="V11" i="12"/>
  <c r="V14" i="12" s="1"/>
  <c r="X10" i="12"/>
  <c r="W10" i="12"/>
  <c r="X9" i="12"/>
  <c r="W9" i="12"/>
  <c r="W14" i="12" s="1"/>
  <c r="X8" i="12"/>
  <c r="X14" i="12" s="1"/>
  <c r="W8" i="12"/>
  <c r="X6" i="12"/>
  <c r="W6" i="12"/>
  <c r="V6" i="12"/>
  <c r="Y5" i="12"/>
  <c r="Y4" i="12"/>
  <c r="Y3" i="12"/>
  <c r="Y6" i="12" s="1"/>
  <c r="T25" i="12"/>
  <c r="S25" i="12"/>
  <c r="R25" i="12"/>
  <c r="Q24" i="12"/>
  <c r="Q23" i="12"/>
  <c r="Q25" i="12" s="1"/>
  <c r="T21" i="12"/>
  <c r="T27" i="12" s="1"/>
  <c r="S21" i="12"/>
  <c r="S27" i="12" s="1"/>
  <c r="R21" i="12"/>
  <c r="R27" i="12" s="1"/>
  <c r="Q20" i="12"/>
  <c r="Q19" i="12"/>
  <c r="Q18" i="12"/>
  <c r="Q17" i="12"/>
  <c r="Q16" i="12"/>
  <c r="Q21" i="12" s="1"/>
  <c r="Q27" i="12" s="1"/>
  <c r="T14" i="12"/>
  <c r="Q13" i="12"/>
  <c r="Q12" i="12"/>
  <c r="Q11" i="12"/>
  <c r="Q14" i="12" s="1"/>
  <c r="S10" i="12"/>
  <c r="R10" i="12"/>
  <c r="S9" i="12"/>
  <c r="R9" i="12"/>
  <c r="R14" i="12" s="1"/>
  <c r="S8" i="12"/>
  <c r="S14" i="12" s="1"/>
  <c r="R8" i="12"/>
  <c r="S6" i="12"/>
  <c r="R6" i="12"/>
  <c r="Q6" i="12"/>
  <c r="T5" i="12"/>
  <c r="T6" i="12" s="1"/>
  <c r="T4" i="12"/>
  <c r="T3" i="12"/>
  <c r="L21" i="12"/>
  <c r="L27" i="12" s="1"/>
  <c r="L25" i="12"/>
  <c r="O25" i="12"/>
  <c r="N25" i="12"/>
  <c r="M25" i="12"/>
  <c r="L24" i="12"/>
  <c r="L23" i="12"/>
  <c r="O21" i="12"/>
  <c r="N21" i="12"/>
  <c r="M21" i="12"/>
  <c r="L20" i="12"/>
  <c r="L19" i="12"/>
  <c r="L18" i="12"/>
  <c r="L17" i="12"/>
  <c r="L16" i="12"/>
  <c r="I25" i="12"/>
  <c r="I21" i="12"/>
  <c r="G24" i="12"/>
  <c r="G23" i="12"/>
  <c r="G20" i="12"/>
  <c r="G19" i="12"/>
  <c r="G18" i="12"/>
  <c r="G17" i="12"/>
  <c r="G16" i="12"/>
  <c r="P21" i="12"/>
  <c r="O14" i="12"/>
  <c r="M14" i="12"/>
  <c r="L13" i="12"/>
  <c r="L14" i="12" s="1"/>
  <c r="L12" i="12"/>
  <c r="L11" i="12"/>
  <c r="N10" i="12"/>
  <c r="M10" i="12"/>
  <c r="N9" i="12"/>
  <c r="N14" i="12" s="1"/>
  <c r="M9" i="12"/>
  <c r="N8" i="12"/>
  <c r="M8" i="12"/>
  <c r="G13" i="12"/>
  <c r="G12" i="12"/>
  <c r="G14" i="12" s="1"/>
  <c r="G27" i="12" s="1"/>
  <c r="G11" i="12"/>
  <c r="O6" i="12"/>
  <c r="N6" i="12"/>
  <c r="M6" i="12"/>
  <c r="L6" i="12"/>
  <c r="O5" i="12"/>
  <c r="O4" i="12"/>
  <c r="O3" i="12"/>
  <c r="J5" i="12"/>
  <c r="J4" i="12"/>
  <c r="J3" i="12"/>
  <c r="I9" i="12"/>
  <c r="H27" i="12"/>
  <c r="H25" i="12"/>
  <c r="J25" i="12"/>
  <c r="H21" i="12"/>
  <c r="J21" i="12"/>
  <c r="J14" i="12"/>
  <c r="I10" i="12"/>
  <c r="I8" i="12"/>
  <c r="H10" i="12"/>
  <c r="H9" i="12"/>
  <c r="H8" i="12"/>
  <c r="H14" i="12" s="1"/>
  <c r="J6" i="12"/>
  <c r="J27" i="12" s="1"/>
  <c r="I6" i="12"/>
  <c r="H6" i="12"/>
  <c r="G6" i="12"/>
  <c r="AA27" i="12" l="1"/>
  <c r="AB27" i="12"/>
  <c r="AC27" i="12"/>
  <c r="AD27" i="12"/>
  <c r="N27" i="12"/>
  <c r="O27" i="12"/>
  <c r="M27" i="12"/>
  <c r="I14" i="12"/>
  <c r="I27" i="12" s="1"/>
  <c r="AE21" i="12"/>
  <c r="Z21" i="12"/>
  <c r="U21" i="12"/>
  <c r="K21" i="12"/>
  <c r="K25" i="12"/>
  <c r="P25" i="12"/>
  <c r="U25" i="12"/>
  <c r="Z25" i="12"/>
  <c r="AE25" i="12"/>
  <c r="F14" i="12" l="1"/>
  <c r="AE14" i="12"/>
  <c r="K13" i="12"/>
  <c r="P13" i="12" s="1"/>
  <c r="U13" i="12" s="1"/>
  <c r="Z13" i="12" s="1"/>
  <c r="Z14" i="12" s="1"/>
  <c r="Z27" i="12" s="1"/>
  <c r="AE6" i="12"/>
  <c r="Z6" i="12"/>
  <c r="F6" i="12"/>
  <c r="K5" i="12"/>
  <c r="P5" i="12" s="1"/>
  <c r="F27" i="12" l="1"/>
  <c r="AE27" i="12"/>
  <c r="P14" i="12"/>
  <c r="K14" i="12"/>
  <c r="U14" i="12"/>
  <c r="P6" i="12"/>
  <c r="U5" i="12"/>
  <c r="U6" i="12" s="1"/>
  <c r="K6" i="12"/>
  <c r="A3" i="10"/>
  <c r="A4" i="10" s="1"/>
  <c r="H10" i="10"/>
  <c r="I6" i="10"/>
  <c r="K20" i="3"/>
  <c r="K19" i="3"/>
  <c r="K17" i="3"/>
  <c r="J20" i="3"/>
  <c r="I20" i="3"/>
  <c r="H20" i="3"/>
  <c r="G20" i="3"/>
  <c r="F20" i="3"/>
  <c r="J19" i="3"/>
  <c r="I19" i="3"/>
  <c r="H19" i="3"/>
  <c r="G19" i="3"/>
  <c r="F19" i="3"/>
  <c r="K8" i="2"/>
  <c r="J8" i="2"/>
  <c r="I8" i="2"/>
  <c r="H8" i="2"/>
  <c r="G8" i="2"/>
  <c r="F8" i="2"/>
  <c r="I6" i="2"/>
  <c r="H6" i="2"/>
  <c r="G6" i="2"/>
  <c r="U27" i="12" l="1"/>
  <c r="K27" i="12"/>
  <c r="P27" i="12"/>
  <c r="F17" i="3"/>
  <c r="G7" i="3"/>
  <c r="H7" i="3" l="1"/>
  <c r="G17" i="3"/>
  <c r="I7" i="3" l="1"/>
  <c r="H17" i="3"/>
  <c r="J7" i="3" l="1"/>
  <c r="J17" i="3" s="1"/>
  <c r="I17" i="3"/>
</calcChain>
</file>

<file path=xl/sharedStrings.xml><?xml version="1.0" encoding="utf-8"?>
<sst xmlns="http://schemas.openxmlformats.org/spreadsheetml/2006/main" count="417" uniqueCount="138">
  <si>
    <t>Investor</t>
  </si>
  <si>
    <t>Projekt</t>
  </si>
  <si>
    <t>Rimavská Sobota</t>
  </si>
  <si>
    <t>Valaliky</t>
  </si>
  <si>
    <t>Sabinov</t>
  </si>
  <si>
    <t>Priorita</t>
  </si>
  <si>
    <t>MH Invest, s.r.o.</t>
  </si>
  <si>
    <t>Rudné Bane, a.s.</t>
  </si>
  <si>
    <t>prebiehajúce</t>
  </si>
  <si>
    <t>MH SR</t>
  </si>
  <si>
    <t xml:space="preserve">prebiehajúce </t>
  </si>
  <si>
    <t>Zlepšenie infraštruktúry v PP Košice</t>
  </si>
  <si>
    <t>Zmluva o spolupráci pri realizácii "Strategického parku Nitra" (https://www.crz.gov.sk/2224909/)</t>
  </si>
  <si>
    <t>Uznesenie vlády 38/2021 (https://rokovania.gov.sk/RVL/Resolution/19002/1)</t>
  </si>
  <si>
    <t>Vajsková - sanácia skládky nebezpečného odpadu po hutníckej činnosti</t>
  </si>
  <si>
    <t>Slovinky - oporný múr pri potoku</t>
  </si>
  <si>
    <t>2023-2026</t>
  </si>
  <si>
    <t>Zdroje</t>
  </si>
  <si>
    <t>Banská Štiavnica -Lintich</t>
  </si>
  <si>
    <t>2019-2022</t>
  </si>
  <si>
    <t>Smolník - ťažba pyritových rúd</t>
  </si>
  <si>
    <t>Bardejov - areál SNAHA v.d.</t>
  </si>
  <si>
    <t>n/a</t>
  </si>
  <si>
    <t>Pozdišovce - objekty bývalých štátnych hmotných rezerv</t>
  </si>
  <si>
    <t>Boldog - S od obce - sklad pesticídov</t>
  </si>
  <si>
    <t>Bardejov - areál Bardejovských strojární (ZŤS)</t>
  </si>
  <si>
    <t>Vlčkovce - bývalá obaľovačka bitumenových zmesí</t>
  </si>
  <si>
    <t>Banská Štiavnica - halda Nová jama</t>
  </si>
  <si>
    <t>Banská Štiavnica - banský areál Nová Jama</t>
  </si>
  <si>
    <t>MH Invest II, s.r.o.</t>
  </si>
  <si>
    <t>Roky</t>
  </si>
  <si>
    <t>2022-2025</t>
  </si>
  <si>
    <t>2021-2024</t>
  </si>
  <si>
    <t>Nový zdroj (ZP)</t>
  </si>
  <si>
    <t>Geotermálny zdroj Košice</t>
  </si>
  <si>
    <t>Multipalivový kotol  - spaľovanie biomasy a TAP</t>
  </si>
  <si>
    <t>Modernizácia zdroja TpV - KGJ, PK</t>
  </si>
  <si>
    <t>Modernizácia zdroja Tp západ</t>
  </si>
  <si>
    <t>Vytesnenie pary III. etapa</t>
  </si>
  <si>
    <t>Rekonštrukcia rozvodov CZT - Zlatý Potok</t>
  </si>
  <si>
    <t>Rekonštrukcia rozvodov CZT - Sekier</t>
  </si>
  <si>
    <t>Rekonštrukcia horúcovodov v meste Martin</t>
  </si>
  <si>
    <t>Modernizácia HV rozvodov CZT západ</t>
  </si>
  <si>
    <t>Modernizácia HV rozvodov CZT východ</t>
  </si>
  <si>
    <t>Egologizácia SCZT - inštalácia tepelného čerp.</t>
  </si>
  <si>
    <t>Turbogenerátor 7,8 MW</t>
  </si>
  <si>
    <t>Ekologizácia kotla PK4n</t>
  </si>
  <si>
    <t>Akumulátor tepla pre horúcovod</t>
  </si>
  <si>
    <t>Rozvoj SCZT - akumulácia tepla</t>
  </si>
  <si>
    <t>Modernizácia rozšírenia HV pre oblasť Patrónka</t>
  </si>
  <si>
    <t xml:space="preserve">Rozvoj SCZT západ - Akumulátor tepla </t>
  </si>
  <si>
    <t xml:space="preserve">Rozvoj SCZT východ - Akumulátor tepla </t>
  </si>
  <si>
    <t>Rozvoj SCZT - akumulácia el. energie</t>
  </si>
  <si>
    <t>Bardejov - areál podniku JAS</t>
  </si>
  <si>
    <t>SK/EZ/BJ/23</t>
  </si>
  <si>
    <t>SK/EZ/TS/973</t>
  </si>
  <si>
    <t>SK/EZ/LV/440</t>
  </si>
  <si>
    <t>2024-2026</t>
  </si>
  <si>
    <t>2022-?</t>
  </si>
  <si>
    <t>Poznámky</t>
  </si>
  <si>
    <t>SUMA</t>
  </si>
  <si>
    <t>Načasovanie investície nie je možné posúdiť, kým nebude MH SR určené povinnou osobou (najskôr však od roku 2024 v rámci OP Slovensko)</t>
  </si>
  <si>
    <t>Štátny rozpočet</t>
  </si>
  <si>
    <t>Vklad štátnych finančných aktív do základného imania</t>
  </si>
  <si>
    <t>Nepokryté</t>
  </si>
  <si>
    <t>Pokryté</t>
  </si>
  <si>
    <t>Stav finacovania</t>
  </si>
  <si>
    <t>Z toho:</t>
  </si>
  <si>
    <t>štátny rozpočet</t>
  </si>
  <si>
    <t>zdroje EÚ</t>
  </si>
  <si>
    <t>https://www.slov-lex.sk/legislativne-procesy/-/SK/dokumenty/LP-2022-178
Nie je k dispozícii rozpis výdavkov po rokoch - uvedený ročný priemer</t>
  </si>
  <si>
    <t>Nie je k dispozícii rozpis výdavkov po rokoch - uvedený ročný priemer</t>
  </si>
  <si>
    <t>Rekonštrukcia záložného zdroja tepla</t>
  </si>
  <si>
    <t xml:space="preserve">Rekonštrukcia vonkajších primárnych HV rozvodov sústavy CZT Košice </t>
  </si>
  <si>
    <t>2022 - 2023</t>
  </si>
  <si>
    <t>2022 - 2027</t>
  </si>
  <si>
    <t>2024 - 2027</t>
  </si>
  <si>
    <t>2025 - 2025</t>
  </si>
  <si>
    <t>2022 - 2025</t>
  </si>
  <si>
    <t>2022 - 2024</t>
  </si>
  <si>
    <t>2023 - 2025</t>
  </si>
  <si>
    <t>2024 - 2024</t>
  </si>
  <si>
    <t>2024 - 2029</t>
  </si>
  <si>
    <t>2025 - 2027</t>
  </si>
  <si>
    <t>2023 - 2024</t>
  </si>
  <si>
    <t>2023 - 2023</t>
  </si>
  <si>
    <t>Náklady</t>
  </si>
  <si>
    <t>Projekty z priorizovaného zásobníka budú v stanovenom poradí realizované podľa charakterov výziev z fondov Európskej Únie a objemov zdrojov v predmetných fondoch.
Časový harmonogram idikuje stav príprav projektov.</t>
  </si>
  <si>
    <t>PRIEMYSELNÉ PARKY</t>
  </si>
  <si>
    <t>People centrum PP Nitra</t>
  </si>
  <si>
    <t>Štátny rozpočet (bežné výdavky)</t>
  </si>
  <si>
    <t>2021-2023</t>
  </si>
  <si>
    <t>Transfer do NJF</t>
  </si>
  <si>
    <t>Investičná pomoc a dotácie MH SR</t>
  </si>
  <si>
    <t>POZNÁMKY</t>
  </si>
  <si>
    <t>* Žltým sú označené finančné toky pre projekty, ktoré ešte nemajú odhady rozpočtov po rokoch. Použité boli priemerné údaje.</t>
  </si>
  <si>
    <t>Čiastočne pokryté (5,5 mil. 2023 a 4,7 mil. 2024)</t>
  </si>
  <si>
    <t>Minimálne pokryté -  iba 389 673 EUR ročne pre roky 2022-2024 pre Úrad MH, RO, PO</t>
  </si>
  <si>
    <t>Minimálne pokryté (5,2 mil. 2023 a 4,1 mil. 2024)</t>
  </si>
  <si>
    <t>SUM (bez PP Valaliky)</t>
  </si>
  <si>
    <t>Obstarávanie kapitálových aktív v RO</t>
  </si>
  <si>
    <t>Tansfery v rámci verejnej správy PO za účelom obstarania kapitálových aktív</t>
  </si>
  <si>
    <t>Zdroje EÚ; vlastné zdroje MH TH/úver</t>
  </si>
  <si>
    <t>Valaliky Industrial Park, s.r.o.</t>
  </si>
  <si>
    <t xml:space="preserve">Trstená – bývalý sklad pohonných hmôt – Hámričky </t>
  </si>
  <si>
    <t xml:space="preserve">Pohronský Ruskov - Mazutové hospodárstvo bývalého cukrovaru </t>
  </si>
  <si>
    <t>?</t>
  </si>
  <si>
    <t>prebiehajúce**</t>
  </si>
  <si>
    <t>** 85% zdroje EÚ; 15% štátny rozpočet</t>
  </si>
  <si>
    <t xml:space="preserve">Zdroje EÚ, Spolufinancovanie zo štátneho rozpočtu, </t>
  </si>
  <si>
    <t>ENVIROZÁŤAŽE***</t>
  </si>
  <si>
    <t>OBÁLKY PRE PROJEKTY POD 1 MIL. EUR ****</t>
  </si>
  <si>
    <t>KAPITÁLOVÉ TRANSFERY***</t>
  </si>
  <si>
    <t>**** Vypočítané na základe priemerov za roky 2017-2021 podľa odporúčaní v kapitole 3.2.4. Metodiky prípravy a hodnotenia investičných projektov</t>
  </si>
  <si>
    <t>*** bežné výdavky</t>
  </si>
  <si>
    <t xml:space="preserve">Zdroje EÚ, Spolufinancovanie zo štátneho rozpočtu (bežné výdavky) </t>
  </si>
  <si>
    <t>IT</t>
  </si>
  <si>
    <t>Stavebné práce</t>
  </si>
  <si>
    <t>Ostatné</t>
  </si>
  <si>
    <t>STRATEGICKÝ PROJEKT VEĽKÉHO ROZSAHU*****</t>
  </si>
  <si>
    <t>***** Odhadované ročné náklady nie je možné vykryť z päťročného priemeru kapitálových výdavkov na priemyselné parky</t>
  </si>
  <si>
    <t>Pozastavené kvôli súdnym sporom (viď.napr: https://www.nrsr.sk/web/Default.aspx?sid=schodze/ho_detail&amp;MasterID=18598)</t>
  </si>
  <si>
    <t>Zdroje EÚ</t>
  </si>
  <si>
    <t>Spolufinancovanie zo štátneho rozpočtu</t>
  </si>
  <si>
    <t>Z1</t>
  </si>
  <si>
    <t>Z2</t>
  </si>
  <si>
    <t>Z3</t>
  </si>
  <si>
    <t>Z4</t>
  </si>
  <si>
    <t>Lokalita</t>
  </si>
  <si>
    <t>Žilina</t>
  </si>
  <si>
    <t>Košice</t>
  </si>
  <si>
    <t>Bratislava</t>
  </si>
  <si>
    <t>Zvolen</t>
  </si>
  <si>
    <t>Trnava</t>
  </si>
  <si>
    <t>Martin</t>
  </si>
  <si>
    <t>Čiastočne pokryté (85 385 299 EUR + 123 658 847 EUR)</t>
  </si>
  <si>
    <t>Aktuálne vyčlenených 209 044 146 EUR</t>
  </si>
  <si>
    <t>Uznesenie vlády 135/2022 (https://rokovania.gov.sk/RVL/Resolution/19921/1);
Uznesenie vlády 443/2022 (https://rokovania.gov.sk/RVL/Resolution/20233/1)
Očakáva sa ďalšie navýšenie zdrojov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</si>
</sst>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#,##0\ &quot;€&quot;"/>
    <numFmt numFmtId="165" formatCode="#,##0.00\ &quot;€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Segoe UI Semilight"/>
      <family val="2"/>
      <charset val="238"/>
    </font>
    <font>
      <sz val="11"/>
      <color theme="1"/>
      <name val="Segoe UI Semilight"/>
      <family val="2"/>
      <charset val="238"/>
    </font>
    <font>
      <sz val="11"/>
      <color theme="1"/>
      <name val="Segoe UI Semilight"/>
      <family val="2"/>
      <charset val="238"/>
    </font>
    <font>
      <sz val="11"/>
      <color theme="1"/>
      <name val="Segoe UI Semilight"/>
      <family val="2"/>
      <charset val="238"/>
    </font>
    <font>
      <sz val="11"/>
      <color theme="1"/>
      <name val="Segoe UI Semilight"/>
      <family val="2"/>
      <charset val="238"/>
    </font>
    <font>
      <sz val="11"/>
      <color theme="1"/>
      <name val="Segoe UI Semilight"/>
      <family val="2"/>
      <charset val="238"/>
    </font>
    <font>
      <sz val="11"/>
      <color theme="1"/>
      <name val="Segoe UI Semilight"/>
      <family val="2"/>
      <charset val="238"/>
    </font>
    <font>
      <sz val="11"/>
      <color theme="1"/>
      <name val="Segoe UI Semilight"/>
      <family val="2"/>
      <charset val="238"/>
    </font>
    <font>
      <sz val="11"/>
      <color theme="1"/>
      <name val="Segoe UI Semilight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Segoe UI Semilight"/>
      <family val="2"/>
      <charset val="238"/>
    </font>
    <font>
      <sz val="11"/>
      <color theme="1"/>
      <name val="Segoe UI Semilight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12" fillId="0" borderId="0" applyFont="0" applyFill="0" applyBorder="0" applyAlignment="0" applyProtection="0"/>
    <xf numFmtId="0" fontId="11" fillId="0" borderId="0"/>
    <xf numFmtId="0" fontId="10" fillId="0" borderId="0"/>
  </cellStyleXfs>
  <cellXfs count="64">
    <xf numFmtId="0" fontId="0" fillId="0" borderId="0" xfId="0"/>
    <xf numFmtId="0" fontId="13" fillId="0" borderId="0" xfId="0" applyFont="1"/>
    <xf numFmtId="0" fontId="14" fillId="0" borderId="0" xfId="0" applyFont="1"/>
    <xf numFmtId="164" fontId="14" fillId="0" borderId="0" xfId="0" applyNumberFormat="1" applyFont="1"/>
    <xf numFmtId="164" fontId="14" fillId="0" borderId="0" xfId="0" applyNumberFormat="1" applyFont="1" applyAlignment="1"/>
    <xf numFmtId="164" fontId="14" fillId="2" borderId="0" xfId="0" applyNumberFormat="1" applyFont="1" applyFill="1"/>
    <xf numFmtId="0" fontId="14" fillId="0" borderId="0" xfId="0" applyFont="1" applyAlignment="1">
      <alignment vertical="center"/>
    </xf>
    <xf numFmtId="164" fontId="14" fillId="0" borderId="0" xfId="0" applyNumberFormat="1" applyFont="1" applyAlignment="1">
      <alignment horizontal="right"/>
    </xf>
    <xf numFmtId="164" fontId="14" fillId="0" borderId="0" xfId="2" applyNumberFormat="1" applyFont="1" applyBorder="1" applyAlignment="1">
      <alignment horizontal="right" vertical="center"/>
    </xf>
    <xf numFmtId="0" fontId="14" fillId="0" borderId="0" xfId="0" applyFont="1" applyFill="1"/>
    <xf numFmtId="0" fontId="14" fillId="0" borderId="0" xfId="0" applyFont="1" applyFill="1" applyAlignment="1">
      <alignment vertical="center"/>
    </xf>
    <xf numFmtId="0" fontId="14" fillId="0" borderId="0" xfId="0" applyFont="1" applyAlignment="1">
      <alignment wrapText="1"/>
    </xf>
    <xf numFmtId="164" fontId="13" fillId="0" borderId="0" xfId="0" applyNumberFormat="1" applyFont="1"/>
    <xf numFmtId="164" fontId="13" fillId="0" borderId="0" xfId="0" applyNumberFormat="1" applyFont="1" applyAlignment="1"/>
    <xf numFmtId="0" fontId="14" fillId="0" borderId="0" xfId="0" applyFont="1" applyAlignment="1">
      <alignment horizontal="left"/>
    </xf>
    <xf numFmtId="164" fontId="14" fillId="2" borderId="0" xfId="0" applyNumberFormat="1" applyFont="1" applyFill="1" applyAlignment="1">
      <alignment horizontal="center"/>
    </xf>
    <xf numFmtId="164" fontId="14" fillId="0" borderId="0" xfId="0" applyNumberFormat="1" applyFont="1" applyBorder="1"/>
    <xf numFmtId="164" fontId="14" fillId="3" borderId="0" xfId="0" applyNumberFormat="1" applyFont="1" applyFill="1" applyBorder="1"/>
    <xf numFmtId="0" fontId="13" fillId="0" borderId="0" xfId="0" applyFont="1" applyAlignment="1">
      <alignment horizontal="right"/>
    </xf>
    <xf numFmtId="1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Fill="1"/>
    <xf numFmtId="0" fontId="13" fillId="0" borderId="0" xfId="0" applyFont="1" applyAlignment="1">
      <alignment horizontal="left"/>
    </xf>
    <xf numFmtId="0" fontId="14" fillId="0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165" fontId="14" fillId="0" borderId="0" xfId="0" applyNumberFormat="1" applyFont="1"/>
    <xf numFmtId="0" fontId="9" fillId="0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Fill="1"/>
    <xf numFmtId="0" fontId="14" fillId="0" borderId="0" xfId="0" applyFont="1" applyAlignment="1">
      <alignment horizontal="left"/>
    </xf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164" fontId="14" fillId="0" borderId="0" xfId="0" applyNumberFormat="1" applyFont="1" applyFill="1"/>
    <xf numFmtId="0" fontId="4" fillId="0" borderId="0" xfId="0" applyFont="1"/>
    <xf numFmtId="3" fontId="3" fillId="0" borderId="0" xfId="0" applyNumberFormat="1" applyFont="1"/>
    <xf numFmtId="0" fontId="2" fillId="0" borderId="0" xfId="0" applyFont="1" applyAlignment="1">
      <alignment wrapText="1"/>
    </xf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left"/>
    </xf>
    <xf numFmtId="164" fontId="2" fillId="0" borderId="0" xfId="0" applyNumberFormat="1" applyFont="1" applyAlignment="1"/>
    <xf numFmtId="3" fontId="14" fillId="0" borderId="0" xfId="0" applyNumberFormat="1" applyFont="1"/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3" fillId="0" borderId="5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9" fillId="0" borderId="4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164" fontId="14" fillId="3" borderId="0" xfId="0" applyNumberFormat="1" applyFont="1" applyFill="1" applyBorder="1" applyAlignment="1">
      <alignment horizontal="center"/>
    </xf>
    <xf numFmtId="164" fontId="1" fillId="0" borderId="0" xfId="0" applyNumberFormat="1" applyFont="1"/>
    <xf numFmtId="0" fontId="1" fillId="0" borderId="0" xfId="0" applyFont="1" applyAlignment="1">
      <alignment wrapText="1"/>
    </xf>
  </cellXfs>
  <cellStyles count="4">
    <cellStyle name="Čiarka 2" xfId="1"/>
    <cellStyle name="Normálna" xfId="0" builtinId="0"/>
    <cellStyle name="Normálna 2" xfId="2"/>
    <cellStyle name="Normálna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8"/>
  <sheetViews>
    <sheetView topLeftCell="D7" zoomScale="85" zoomScaleNormal="85" workbookViewId="0">
      <selection activeCell="F30" sqref="F30:AK30"/>
    </sheetView>
  </sheetViews>
  <sheetFormatPr defaultRowHeight="16.8" outlineLevelCol="1" x14ac:dyDescent="0.4"/>
  <cols>
    <col min="1" max="1" width="17.6640625" style="14" bestFit="1" customWidth="1"/>
    <col min="2" max="2" width="70.88671875" style="2" bestFit="1" customWidth="1"/>
    <col min="3" max="3" width="26.44140625" style="2" bestFit="1" customWidth="1"/>
    <col min="4" max="4" width="10.5546875" style="2" bestFit="1" customWidth="1"/>
    <col min="5" max="5" width="18.88671875" style="2" bestFit="1" customWidth="1"/>
    <col min="6" max="6" width="15.5546875" style="2" customWidth="1"/>
    <col min="7" max="10" width="15.5546875" style="2" hidden="1" customWidth="1" outlineLevel="1"/>
    <col min="11" max="11" width="15.5546875" style="2" customWidth="1" collapsed="1"/>
    <col min="12" max="15" width="15.5546875" style="2" hidden="1" customWidth="1" outlineLevel="1"/>
    <col min="16" max="16" width="15.5546875" style="2" customWidth="1" collapsed="1"/>
    <col min="17" max="20" width="15.5546875" style="2" hidden="1" customWidth="1" outlineLevel="1"/>
    <col min="21" max="21" width="15.5546875" style="2" customWidth="1" collapsed="1"/>
    <col min="22" max="25" width="15.5546875" style="2" hidden="1" customWidth="1" outlineLevel="1"/>
    <col min="26" max="26" width="15.5546875" style="2" customWidth="1" collapsed="1"/>
    <col min="27" max="30" width="15.5546875" style="2" hidden="1" customWidth="1" outlineLevel="1"/>
    <col min="31" max="31" width="15.5546875" style="2" customWidth="1" collapsed="1"/>
    <col min="32" max="35" width="15.5546875" style="2" hidden="1" customWidth="1" outlineLevel="1"/>
    <col min="36" max="36" width="50.5546875" style="2" bestFit="1" customWidth="1" collapsed="1"/>
    <col min="37" max="37" width="45.6640625" style="2" customWidth="1"/>
    <col min="38" max="16384" width="8.88671875" style="2"/>
  </cols>
  <sheetData>
    <row r="1" spans="1:37" ht="17.399999999999999" thickBot="1" x14ac:dyDescent="0.45">
      <c r="A1" s="23" t="s">
        <v>5</v>
      </c>
      <c r="B1" s="1" t="s">
        <v>1</v>
      </c>
      <c r="C1" s="1" t="s">
        <v>0</v>
      </c>
      <c r="D1" s="1" t="s">
        <v>30</v>
      </c>
      <c r="E1" s="1" t="s">
        <v>86</v>
      </c>
      <c r="F1" s="1">
        <v>2022</v>
      </c>
      <c r="G1" s="38" t="s">
        <v>124</v>
      </c>
      <c r="H1" s="38" t="s">
        <v>125</v>
      </c>
      <c r="I1" s="38" t="s">
        <v>126</v>
      </c>
      <c r="J1" s="38" t="s">
        <v>127</v>
      </c>
      <c r="K1" s="1">
        <v>2023</v>
      </c>
      <c r="L1" s="38" t="s">
        <v>124</v>
      </c>
      <c r="M1" s="38" t="s">
        <v>125</v>
      </c>
      <c r="N1" s="38" t="s">
        <v>126</v>
      </c>
      <c r="O1" s="38" t="s">
        <v>127</v>
      </c>
      <c r="P1" s="1">
        <v>2024</v>
      </c>
      <c r="Q1" s="38" t="s">
        <v>124</v>
      </c>
      <c r="R1" s="38" t="s">
        <v>125</v>
      </c>
      <c r="S1" s="38" t="s">
        <v>126</v>
      </c>
      <c r="T1" s="38" t="s">
        <v>127</v>
      </c>
      <c r="U1" s="1">
        <v>2025</v>
      </c>
      <c r="V1" s="38" t="s">
        <v>124</v>
      </c>
      <c r="W1" s="38" t="s">
        <v>125</v>
      </c>
      <c r="X1" s="38" t="s">
        <v>126</v>
      </c>
      <c r="Y1" s="38" t="s">
        <v>127</v>
      </c>
      <c r="Z1" s="1">
        <v>2026</v>
      </c>
      <c r="AA1" s="38" t="s">
        <v>124</v>
      </c>
      <c r="AB1" s="38" t="s">
        <v>125</v>
      </c>
      <c r="AC1" s="38" t="s">
        <v>126</v>
      </c>
      <c r="AD1" s="38" t="s">
        <v>127</v>
      </c>
      <c r="AE1" s="1">
        <v>2027</v>
      </c>
      <c r="AF1" s="38" t="s">
        <v>124</v>
      </c>
      <c r="AG1" s="38" t="s">
        <v>125</v>
      </c>
      <c r="AH1" s="38" t="s">
        <v>126</v>
      </c>
      <c r="AI1" s="38" t="s">
        <v>127</v>
      </c>
      <c r="AJ1" s="1" t="s">
        <v>17</v>
      </c>
      <c r="AK1" s="1" t="s">
        <v>66</v>
      </c>
    </row>
    <row r="2" spans="1:37" ht="17.399999999999999" thickBot="1" x14ac:dyDescent="0.45">
      <c r="A2" s="55" t="s">
        <v>88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7"/>
    </row>
    <row r="3" spans="1:37" x14ac:dyDescent="0.4">
      <c r="A3" s="14" t="s">
        <v>8</v>
      </c>
      <c r="B3" s="2" t="s">
        <v>2</v>
      </c>
      <c r="C3" s="2" t="s">
        <v>6</v>
      </c>
      <c r="D3" s="2" t="s">
        <v>32</v>
      </c>
      <c r="E3" s="3">
        <v>9843000</v>
      </c>
      <c r="F3" s="3">
        <v>457500</v>
      </c>
      <c r="G3" s="3">
        <v>0</v>
      </c>
      <c r="H3" s="3">
        <v>0</v>
      </c>
      <c r="I3" s="3">
        <v>0</v>
      </c>
      <c r="J3" s="3">
        <f>F3</f>
        <v>457500</v>
      </c>
      <c r="K3" s="3">
        <v>7405833</v>
      </c>
      <c r="L3" s="3">
        <v>0</v>
      </c>
      <c r="M3" s="3">
        <v>0</v>
      </c>
      <c r="N3" s="3">
        <v>0</v>
      </c>
      <c r="O3" s="3">
        <f>K3</f>
        <v>7405833</v>
      </c>
      <c r="P3" s="3"/>
      <c r="Q3" s="3">
        <v>0</v>
      </c>
      <c r="R3" s="3">
        <v>0</v>
      </c>
      <c r="S3" s="3">
        <v>0</v>
      </c>
      <c r="T3" s="3">
        <f>P3</f>
        <v>0</v>
      </c>
      <c r="U3" s="3"/>
      <c r="V3" s="3">
        <v>0</v>
      </c>
      <c r="W3" s="3">
        <v>0</v>
      </c>
      <c r="X3" s="3">
        <v>0</v>
      </c>
      <c r="Y3" s="3">
        <f>U3</f>
        <v>0</v>
      </c>
      <c r="Z3" s="3"/>
      <c r="AA3" s="3">
        <v>0</v>
      </c>
      <c r="AB3" s="3">
        <v>0</v>
      </c>
      <c r="AC3" s="3">
        <v>0</v>
      </c>
      <c r="AD3" s="3">
        <f>Z3</f>
        <v>0</v>
      </c>
      <c r="AE3" s="3"/>
      <c r="AF3" s="3">
        <v>0</v>
      </c>
      <c r="AG3" s="3">
        <v>0</v>
      </c>
      <c r="AH3" s="3">
        <v>0</v>
      </c>
      <c r="AI3" s="3">
        <f>AE3</f>
        <v>0</v>
      </c>
      <c r="AJ3" s="3" t="s">
        <v>63</v>
      </c>
      <c r="AK3" s="2" t="s">
        <v>65</v>
      </c>
    </row>
    <row r="4" spans="1:37" x14ac:dyDescent="0.4">
      <c r="A4" s="14" t="s">
        <v>10</v>
      </c>
      <c r="B4" s="21" t="s">
        <v>89</v>
      </c>
      <c r="C4" s="2" t="s">
        <v>6</v>
      </c>
      <c r="D4" s="2" t="s">
        <v>31</v>
      </c>
      <c r="E4" s="3">
        <v>12500000</v>
      </c>
      <c r="F4" s="3">
        <v>900000</v>
      </c>
      <c r="G4" s="3">
        <v>0</v>
      </c>
      <c r="H4" s="3">
        <v>0</v>
      </c>
      <c r="I4" s="3">
        <v>0</v>
      </c>
      <c r="J4" s="3">
        <f>F4</f>
        <v>900000</v>
      </c>
      <c r="K4" s="3">
        <v>10320000</v>
      </c>
      <c r="L4" s="3">
        <v>0</v>
      </c>
      <c r="M4" s="3">
        <v>0</v>
      </c>
      <c r="N4" s="3">
        <v>0</v>
      </c>
      <c r="O4" s="3">
        <f>K4</f>
        <v>10320000</v>
      </c>
      <c r="P4" s="3">
        <v>3600000</v>
      </c>
      <c r="Q4" s="3">
        <v>0</v>
      </c>
      <c r="R4" s="3">
        <v>0</v>
      </c>
      <c r="S4" s="3">
        <v>0</v>
      </c>
      <c r="T4" s="3">
        <f>P4</f>
        <v>3600000</v>
      </c>
      <c r="U4" s="3"/>
      <c r="V4" s="3">
        <v>0</v>
      </c>
      <c r="W4" s="3">
        <v>0</v>
      </c>
      <c r="X4" s="3">
        <v>0</v>
      </c>
      <c r="Y4" s="3">
        <f>U4</f>
        <v>0</v>
      </c>
      <c r="Z4" s="3"/>
      <c r="AA4" s="3">
        <v>0</v>
      </c>
      <c r="AB4" s="3">
        <v>0</v>
      </c>
      <c r="AC4" s="3">
        <v>0</v>
      </c>
      <c r="AD4" s="3">
        <f>Z4</f>
        <v>0</v>
      </c>
      <c r="AE4" s="3"/>
      <c r="AF4" s="3">
        <v>0</v>
      </c>
      <c r="AG4" s="3">
        <v>0</v>
      </c>
      <c r="AH4" s="3">
        <v>0</v>
      </c>
      <c r="AI4" s="3">
        <f>AE4</f>
        <v>0</v>
      </c>
      <c r="AJ4" s="3" t="s">
        <v>63</v>
      </c>
      <c r="AK4" s="2" t="s">
        <v>65</v>
      </c>
    </row>
    <row r="5" spans="1:37" x14ac:dyDescent="0.4">
      <c r="A5" s="14">
        <v>1</v>
      </c>
      <c r="B5" s="2" t="s">
        <v>4</v>
      </c>
      <c r="C5" s="2" t="s">
        <v>6</v>
      </c>
      <c r="D5" s="2" t="s">
        <v>31</v>
      </c>
      <c r="E5" s="3">
        <v>7000000</v>
      </c>
      <c r="F5" s="3">
        <v>780000</v>
      </c>
      <c r="G5" s="3">
        <v>0</v>
      </c>
      <c r="H5" s="3">
        <v>0</v>
      </c>
      <c r="I5" s="3">
        <v>0</v>
      </c>
      <c r="J5" s="3">
        <f>F5</f>
        <v>780000</v>
      </c>
      <c r="K5" s="15">
        <f>E5/3</f>
        <v>2333333.3333333335</v>
      </c>
      <c r="L5" s="3">
        <v>0</v>
      </c>
      <c r="M5" s="3">
        <v>0</v>
      </c>
      <c r="N5" s="3">
        <v>0</v>
      </c>
      <c r="O5" s="5">
        <f>K5</f>
        <v>2333333.3333333335</v>
      </c>
      <c r="P5" s="15">
        <f>K5</f>
        <v>2333333.3333333335</v>
      </c>
      <c r="Q5" s="3">
        <v>0</v>
      </c>
      <c r="R5" s="3">
        <v>0</v>
      </c>
      <c r="S5" s="3">
        <v>0</v>
      </c>
      <c r="T5" s="5">
        <f>P5</f>
        <v>2333333.3333333335</v>
      </c>
      <c r="U5" s="15">
        <f>P5</f>
        <v>2333333.3333333335</v>
      </c>
      <c r="V5" s="3">
        <v>0</v>
      </c>
      <c r="W5" s="3">
        <v>0</v>
      </c>
      <c r="X5" s="3">
        <v>0</v>
      </c>
      <c r="Y5" s="5">
        <f>U5</f>
        <v>2333333.3333333335</v>
      </c>
      <c r="Z5" s="3"/>
      <c r="AA5" s="3">
        <v>0</v>
      </c>
      <c r="AB5" s="3">
        <v>0</v>
      </c>
      <c r="AC5" s="3">
        <v>0</v>
      </c>
      <c r="AD5" s="39">
        <f>Z5</f>
        <v>0</v>
      </c>
      <c r="AE5" s="3"/>
      <c r="AF5" s="3">
        <v>0</v>
      </c>
      <c r="AG5" s="3">
        <v>0</v>
      </c>
      <c r="AH5" s="3">
        <v>0</v>
      </c>
      <c r="AI5" s="39">
        <f>AE5</f>
        <v>0</v>
      </c>
      <c r="AJ5" s="3" t="s">
        <v>63</v>
      </c>
      <c r="AK5" s="2" t="s">
        <v>64</v>
      </c>
    </row>
    <row r="6" spans="1:37" s="1" customFormat="1" ht="17.399999999999999" thickBot="1" x14ac:dyDescent="0.45">
      <c r="A6" s="23" t="s">
        <v>60</v>
      </c>
      <c r="E6" s="12"/>
      <c r="F6" s="13">
        <f t="shared" ref="F6:K6" si="0">SUM(F3:F5)</f>
        <v>2137500</v>
      </c>
      <c r="G6" s="13">
        <f t="shared" si="0"/>
        <v>0</v>
      </c>
      <c r="H6" s="13">
        <f t="shared" si="0"/>
        <v>0</v>
      </c>
      <c r="I6" s="13">
        <f t="shared" si="0"/>
        <v>0</v>
      </c>
      <c r="J6" s="13">
        <f t="shared" si="0"/>
        <v>2137500</v>
      </c>
      <c r="K6" s="13">
        <f t="shared" si="0"/>
        <v>20059166.333333332</v>
      </c>
      <c r="L6" s="13">
        <f t="shared" ref="L6:O6" si="1">SUM(L3:L5)</f>
        <v>0</v>
      </c>
      <c r="M6" s="13">
        <f t="shared" si="1"/>
        <v>0</v>
      </c>
      <c r="N6" s="13">
        <f t="shared" si="1"/>
        <v>0</v>
      </c>
      <c r="O6" s="13">
        <f t="shared" si="1"/>
        <v>20059166.333333332</v>
      </c>
      <c r="P6" s="13">
        <f>SUM(P3:P5)</f>
        <v>5933333.333333334</v>
      </c>
      <c r="Q6" s="13">
        <f t="shared" ref="Q6" si="2">SUM(Q3:Q5)</f>
        <v>0</v>
      </c>
      <c r="R6" s="13">
        <f t="shared" ref="R6" si="3">SUM(R3:R5)</f>
        <v>0</v>
      </c>
      <c r="S6" s="13">
        <f t="shared" ref="S6" si="4">SUM(S3:S5)</f>
        <v>0</v>
      </c>
      <c r="T6" s="13">
        <f t="shared" ref="T6" si="5">SUM(T3:T5)</f>
        <v>5933333.333333334</v>
      </c>
      <c r="U6" s="13">
        <f>SUM(U3:U5)</f>
        <v>2333333.3333333335</v>
      </c>
      <c r="V6" s="13">
        <f t="shared" ref="V6" si="6">SUM(V3:V5)</f>
        <v>0</v>
      </c>
      <c r="W6" s="13">
        <f t="shared" ref="W6" si="7">SUM(W3:W5)</f>
        <v>0</v>
      </c>
      <c r="X6" s="13">
        <f t="shared" ref="X6" si="8">SUM(X3:X5)</f>
        <v>0</v>
      </c>
      <c r="Y6" s="13">
        <f t="shared" ref="Y6" si="9">SUM(Y3:Y5)</f>
        <v>2333333.3333333335</v>
      </c>
      <c r="Z6" s="13">
        <f>SUM(Z3:Z5)</f>
        <v>0</v>
      </c>
      <c r="AA6" s="13">
        <f t="shared" ref="AA6" si="10">SUM(AA3:AA5)</f>
        <v>0</v>
      </c>
      <c r="AB6" s="13">
        <f t="shared" ref="AB6" si="11">SUM(AB3:AB5)</f>
        <v>0</v>
      </c>
      <c r="AC6" s="13">
        <f t="shared" ref="AC6" si="12">SUM(AC3:AC5)</f>
        <v>0</v>
      </c>
      <c r="AD6" s="13">
        <f t="shared" ref="AD6" si="13">SUM(AD3:AD5)</f>
        <v>0</v>
      </c>
      <c r="AE6" s="13">
        <f>SUM(AE3:AE5)</f>
        <v>0</v>
      </c>
      <c r="AF6" s="13">
        <f t="shared" ref="AF6" si="14">SUM(AF3:AF5)</f>
        <v>0</v>
      </c>
      <c r="AG6" s="13">
        <f t="shared" ref="AG6" si="15">SUM(AG3:AG5)</f>
        <v>0</v>
      </c>
      <c r="AH6" s="13">
        <f t="shared" ref="AH6" si="16">SUM(AH3:AH5)</f>
        <v>0</v>
      </c>
      <c r="AI6" s="13">
        <f t="shared" ref="AI6" si="17">SUM(AI3:AI5)</f>
        <v>0</v>
      </c>
      <c r="AJ6" s="13"/>
    </row>
    <row r="7" spans="1:37" ht="17.399999999999999" thickBot="1" x14ac:dyDescent="0.45">
      <c r="A7" s="55" t="s">
        <v>110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7"/>
    </row>
    <row r="8" spans="1:37" x14ac:dyDescent="0.4">
      <c r="A8" s="27" t="s">
        <v>107</v>
      </c>
      <c r="B8" s="9" t="s">
        <v>53</v>
      </c>
      <c r="C8" s="2" t="s">
        <v>9</v>
      </c>
      <c r="D8" s="22" t="s">
        <v>91</v>
      </c>
      <c r="E8" s="3">
        <v>3985607.8</v>
      </c>
      <c r="F8" s="3">
        <v>2746923.3</v>
      </c>
      <c r="G8" s="3">
        <v>0</v>
      </c>
      <c r="H8" s="3">
        <f>F8*0.85</f>
        <v>2334884.8049999997</v>
      </c>
      <c r="I8" s="3">
        <f>F8*0.15</f>
        <v>412038.49499999994</v>
      </c>
      <c r="J8" s="3">
        <v>0</v>
      </c>
      <c r="K8" s="3">
        <v>871228.4700000002</v>
      </c>
      <c r="L8" s="3">
        <v>0</v>
      </c>
      <c r="M8" s="3">
        <f>K8*0.85</f>
        <v>740544.1995000001</v>
      </c>
      <c r="N8" s="3">
        <f>K8*0.15</f>
        <v>130684.27050000003</v>
      </c>
      <c r="O8" s="3">
        <v>0</v>
      </c>
      <c r="P8" s="3"/>
      <c r="Q8" s="3">
        <v>0</v>
      </c>
      <c r="R8" s="3">
        <f>P8*0.85</f>
        <v>0</v>
      </c>
      <c r="S8" s="3">
        <f>P8*0.15</f>
        <v>0</v>
      </c>
      <c r="T8" s="3">
        <v>0</v>
      </c>
      <c r="U8" s="3"/>
      <c r="V8" s="3">
        <v>0</v>
      </c>
      <c r="W8" s="3">
        <f>U8*0.85</f>
        <v>0</v>
      </c>
      <c r="X8" s="3">
        <f>U8*0.15</f>
        <v>0</v>
      </c>
      <c r="Y8" s="3">
        <v>0</v>
      </c>
      <c r="Z8" s="3"/>
      <c r="AA8" s="3">
        <v>0</v>
      </c>
      <c r="AB8" s="3">
        <f>Z8*0.85</f>
        <v>0</v>
      </c>
      <c r="AC8" s="3">
        <f>Z8*0.15</f>
        <v>0</v>
      </c>
      <c r="AD8" s="3">
        <v>0</v>
      </c>
      <c r="AE8" s="3"/>
      <c r="AF8" s="3">
        <v>0</v>
      </c>
      <c r="AG8" s="3">
        <f>AE8*0.85</f>
        <v>0</v>
      </c>
      <c r="AH8" s="3">
        <f>AE8*0.15</f>
        <v>0</v>
      </c>
      <c r="AI8" s="3">
        <v>0</v>
      </c>
      <c r="AJ8" s="31" t="s">
        <v>109</v>
      </c>
      <c r="AK8" s="2" t="s">
        <v>65</v>
      </c>
    </row>
    <row r="9" spans="1:37" x14ac:dyDescent="0.4">
      <c r="A9" s="27" t="s">
        <v>107</v>
      </c>
      <c r="B9" s="22" t="s">
        <v>104</v>
      </c>
      <c r="C9" s="2" t="s">
        <v>9</v>
      </c>
      <c r="D9" s="22" t="s">
        <v>91</v>
      </c>
      <c r="E9" s="3">
        <v>6134098.2599999998</v>
      </c>
      <c r="F9" s="3">
        <v>2655776.39</v>
      </c>
      <c r="G9" s="3">
        <v>0</v>
      </c>
      <c r="H9" s="3">
        <f>F9*0.85</f>
        <v>2257409.9314999999</v>
      </c>
      <c r="I9" s="3">
        <f>F9*0.15</f>
        <v>398366.45850000001</v>
      </c>
      <c r="J9" s="3">
        <v>0</v>
      </c>
      <c r="K9" s="3">
        <v>1492155.0299999998</v>
      </c>
      <c r="L9" s="3">
        <v>0</v>
      </c>
      <c r="M9" s="3">
        <f>K9*0.85</f>
        <v>1268331.7754999998</v>
      </c>
      <c r="N9" s="3">
        <f>K9*0.15</f>
        <v>223823.25449999995</v>
      </c>
      <c r="O9" s="3">
        <v>0</v>
      </c>
      <c r="P9" s="3"/>
      <c r="Q9" s="3">
        <v>0</v>
      </c>
      <c r="R9" s="3">
        <f>P9*0.85</f>
        <v>0</v>
      </c>
      <c r="S9" s="3">
        <f>P9*0.15</f>
        <v>0</v>
      </c>
      <c r="T9" s="3">
        <v>0</v>
      </c>
      <c r="U9" s="3"/>
      <c r="V9" s="3">
        <v>0</v>
      </c>
      <c r="W9" s="3">
        <f>U9*0.85</f>
        <v>0</v>
      </c>
      <c r="X9" s="3">
        <f>U9*0.15</f>
        <v>0</v>
      </c>
      <c r="Y9" s="3">
        <v>0</v>
      </c>
      <c r="Z9" s="3"/>
      <c r="AA9" s="3">
        <v>0</v>
      </c>
      <c r="AB9" s="3">
        <f>Z9*0.85</f>
        <v>0</v>
      </c>
      <c r="AC9" s="3">
        <f>Z9*0.15</f>
        <v>0</v>
      </c>
      <c r="AD9" s="3">
        <v>0</v>
      </c>
      <c r="AE9" s="3"/>
      <c r="AF9" s="3">
        <v>0</v>
      </c>
      <c r="AG9" s="3">
        <f>AE9*0.85</f>
        <v>0</v>
      </c>
      <c r="AH9" s="3">
        <f>AE9*0.15</f>
        <v>0</v>
      </c>
      <c r="AI9" s="3">
        <v>0</v>
      </c>
      <c r="AJ9" s="31" t="s">
        <v>109</v>
      </c>
      <c r="AK9" s="2" t="s">
        <v>65</v>
      </c>
    </row>
    <row r="10" spans="1:37" x14ac:dyDescent="0.4">
      <c r="A10" s="27" t="s">
        <v>107</v>
      </c>
      <c r="B10" s="22" t="s">
        <v>105</v>
      </c>
      <c r="C10" s="2" t="s">
        <v>9</v>
      </c>
      <c r="D10" s="22" t="s">
        <v>91</v>
      </c>
      <c r="E10" s="3">
        <v>1627068.9</v>
      </c>
      <c r="F10" s="3">
        <v>1322628.98</v>
      </c>
      <c r="G10" s="3">
        <v>0</v>
      </c>
      <c r="H10" s="3">
        <f>F10*0.85</f>
        <v>1124234.6329999999</v>
      </c>
      <c r="I10" s="3">
        <f>F10*0.15</f>
        <v>198394.34699999998</v>
      </c>
      <c r="J10" s="3">
        <v>0</v>
      </c>
      <c r="K10" s="3">
        <v>195249.67999999993</v>
      </c>
      <c r="L10" s="3">
        <v>0</v>
      </c>
      <c r="M10" s="3">
        <f>K10*0.85</f>
        <v>165962.22799999994</v>
      </c>
      <c r="N10" s="3">
        <f>K10*0.15</f>
        <v>29287.45199999999</v>
      </c>
      <c r="O10" s="3">
        <v>0</v>
      </c>
      <c r="P10" s="3"/>
      <c r="Q10" s="3">
        <v>0</v>
      </c>
      <c r="R10" s="3">
        <f>P10*0.85</f>
        <v>0</v>
      </c>
      <c r="S10" s="3">
        <f>P10*0.15</f>
        <v>0</v>
      </c>
      <c r="T10" s="3">
        <v>0</v>
      </c>
      <c r="U10" s="3"/>
      <c r="V10" s="3">
        <v>0</v>
      </c>
      <c r="W10" s="3">
        <f>U10*0.85</f>
        <v>0</v>
      </c>
      <c r="X10" s="3">
        <f>U10*0.15</f>
        <v>0</v>
      </c>
      <c r="Y10" s="3">
        <v>0</v>
      </c>
      <c r="Z10" s="3"/>
      <c r="AA10" s="3">
        <v>0</v>
      </c>
      <c r="AB10" s="3">
        <f>Z10*0.85</f>
        <v>0</v>
      </c>
      <c r="AC10" s="3">
        <f>Z10*0.15</f>
        <v>0</v>
      </c>
      <c r="AD10" s="3">
        <v>0</v>
      </c>
      <c r="AE10" s="3"/>
      <c r="AF10" s="3">
        <v>0</v>
      </c>
      <c r="AG10" s="3">
        <f>AE10*0.85</f>
        <v>0</v>
      </c>
      <c r="AH10" s="3">
        <f>AE10*0.15</f>
        <v>0</v>
      </c>
      <c r="AI10" s="3">
        <v>0</v>
      </c>
      <c r="AJ10" s="31" t="s">
        <v>109</v>
      </c>
      <c r="AK10" s="2" t="s">
        <v>65</v>
      </c>
    </row>
    <row r="11" spans="1:37" x14ac:dyDescent="0.4">
      <c r="A11" s="24" t="s">
        <v>8</v>
      </c>
      <c r="B11" s="10" t="s">
        <v>18</v>
      </c>
      <c r="C11" s="2" t="s">
        <v>7</v>
      </c>
      <c r="D11" s="2" t="s">
        <v>19</v>
      </c>
      <c r="E11" s="3">
        <v>1998076</v>
      </c>
      <c r="F11" s="3">
        <v>271738</v>
      </c>
      <c r="G11" s="3">
        <f>F11</f>
        <v>271738</v>
      </c>
      <c r="H11" s="3">
        <v>0</v>
      </c>
      <c r="I11" s="3">
        <v>0</v>
      </c>
      <c r="J11" s="3">
        <v>0</v>
      </c>
      <c r="K11" s="3"/>
      <c r="L11" s="3">
        <f>K11</f>
        <v>0</v>
      </c>
      <c r="M11" s="3">
        <v>0</v>
      </c>
      <c r="N11" s="3">
        <v>0</v>
      </c>
      <c r="O11" s="3">
        <v>0</v>
      </c>
      <c r="P11" s="3"/>
      <c r="Q11" s="3">
        <f>P11</f>
        <v>0</v>
      </c>
      <c r="R11" s="3">
        <v>0</v>
      </c>
      <c r="S11" s="3">
        <v>0</v>
      </c>
      <c r="T11" s="3">
        <v>0</v>
      </c>
      <c r="U11" s="3"/>
      <c r="V11" s="3">
        <f>U11</f>
        <v>0</v>
      </c>
      <c r="W11" s="3">
        <v>0</v>
      </c>
      <c r="X11" s="3">
        <v>0</v>
      </c>
      <c r="Y11" s="3">
        <v>0</v>
      </c>
      <c r="Z11" s="3"/>
      <c r="AA11" s="3">
        <f>Z11</f>
        <v>0</v>
      </c>
      <c r="AB11" s="3">
        <v>0</v>
      </c>
      <c r="AC11" s="3">
        <v>0</v>
      </c>
      <c r="AD11" s="3">
        <v>0</v>
      </c>
      <c r="AE11" s="3"/>
      <c r="AF11" s="3">
        <f>AE11</f>
        <v>0</v>
      </c>
      <c r="AG11" s="3">
        <v>0</v>
      </c>
      <c r="AH11" s="3">
        <v>0</v>
      </c>
      <c r="AI11" s="3">
        <v>0</v>
      </c>
      <c r="AJ11" s="29" t="s">
        <v>62</v>
      </c>
      <c r="AK11" s="2" t="s">
        <v>65</v>
      </c>
    </row>
    <row r="12" spans="1:37" x14ac:dyDescent="0.4">
      <c r="A12" s="14">
        <v>1</v>
      </c>
      <c r="B12" s="6" t="s">
        <v>14</v>
      </c>
      <c r="C12" s="2" t="s">
        <v>7</v>
      </c>
      <c r="D12" s="2" t="s">
        <v>57</v>
      </c>
      <c r="E12" s="3">
        <v>3000000</v>
      </c>
      <c r="F12" s="3"/>
      <c r="G12" s="3">
        <f>F12</f>
        <v>0</v>
      </c>
      <c r="H12" s="3">
        <v>0</v>
      </c>
      <c r="I12" s="3">
        <v>0</v>
      </c>
      <c r="J12" s="3">
        <v>0</v>
      </c>
      <c r="K12" s="3"/>
      <c r="L12" s="3">
        <f>K12</f>
        <v>0</v>
      </c>
      <c r="M12" s="3">
        <v>0</v>
      </c>
      <c r="N12" s="3">
        <v>0</v>
      </c>
      <c r="O12" s="3">
        <v>0</v>
      </c>
      <c r="P12" s="5">
        <v>1000000</v>
      </c>
      <c r="Q12" s="5">
        <f>P12</f>
        <v>1000000</v>
      </c>
      <c r="R12" s="3">
        <v>0</v>
      </c>
      <c r="S12" s="3">
        <v>0</v>
      </c>
      <c r="T12" s="3">
        <v>0</v>
      </c>
      <c r="U12" s="5">
        <v>1000000</v>
      </c>
      <c r="V12" s="5">
        <f>U12</f>
        <v>1000000</v>
      </c>
      <c r="W12" s="3">
        <v>0</v>
      </c>
      <c r="X12" s="3">
        <v>0</v>
      </c>
      <c r="Y12" s="3">
        <v>0</v>
      </c>
      <c r="Z12" s="5">
        <v>1000000</v>
      </c>
      <c r="AA12" s="5">
        <f>Z12</f>
        <v>1000000</v>
      </c>
      <c r="AB12" s="3">
        <v>0</v>
      </c>
      <c r="AC12" s="3">
        <v>0</v>
      </c>
      <c r="AD12" s="3">
        <v>0</v>
      </c>
      <c r="AE12" s="3"/>
      <c r="AF12" s="39">
        <f>AE12</f>
        <v>0</v>
      </c>
      <c r="AG12" s="3">
        <v>0</v>
      </c>
      <c r="AH12" s="3">
        <v>0</v>
      </c>
      <c r="AI12" s="3">
        <v>0</v>
      </c>
      <c r="AJ12" s="29" t="s">
        <v>62</v>
      </c>
      <c r="AK12" s="2" t="s">
        <v>64</v>
      </c>
    </row>
    <row r="13" spans="1:37" x14ac:dyDescent="0.4">
      <c r="A13" s="14">
        <v>2</v>
      </c>
      <c r="B13" s="6" t="s">
        <v>15</v>
      </c>
      <c r="C13" s="2" t="s">
        <v>7</v>
      </c>
      <c r="D13" s="2" t="s">
        <v>16</v>
      </c>
      <c r="E13" s="7">
        <v>3500000</v>
      </c>
      <c r="F13" s="3"/>
      <c r="G13" s="3">
        <f>F13</f>
        <v>0</v>
      </c>
      <c r="H13" s="3">
        <v>0</v>
      </c>
      <c r="I13" s="3">
        <v>0</v>
      </c>
      <c r="J13" s="3">
        <v>0</v>
      </c>
      <c r="K13" s="5">
        <f>E13/4</f>
        <v>875000</v>
      </c>
      <c r="L13" s="5">
        <f>K13</f>
        <v>875000</v>
      </c>
      <c r="M13" s="3">
        <v>0</v>
      </c>
      <c r="N13" s="3">
        <v>0</v>
      </c>
      <c r="O13" s="3">
        <v>0</v>
      </c>
      <c r="P13" s="5">
        <f>K13</f>
        <v>875000</v>
      </c>
      <c r="Q13" s="5">
        <f>P13</f>
        <v>875000</v>
      </c>
      <c r="R13" s="3">
        <v>0</v>
      </c>
      <c r="S13" s="3">
        <v>0</v>
      </c>
      <c r="T13" s="3">
        <v>0</v>
      </c>
      <c r="U13" s="5">
        <f>P13</f>
        <v>875000</v>
      </c>
      <c r="V13" s="5">
        <f>U13</f>
        <v>875000</v>
      </c>
      <c r="W13" s="3">
        <v>0</v>
      </c>
      <c r="X13" s="3">
        <v>0</v>
      </c>
      <c r="Y13" s="3">
        <v>0</v>
      </c>
      <c r="Z13" s="5">
        <f>U13</f>
        <v>875000</v>
      </c>
      <c r="AA13" s="5">
        <f>Z13</f>
        <v>875000</v>
      </c>
      <c r="AB13" s="3">
        <v>0</v>
      </c>
      <c r="AC13" s="3">
        <v>0</v>
      </c>
      <c r="AD13" s="3">
        <v>0</v>
      </c>
      <c r="AE13" s="3"/>
      <c r="AF13" s="39">
        <f>AE13</f>
        <v>0</v>
      </c>
      <c r="AG13" s="3">
        <v>0</v>
      </c>
      <c r="AH13" s="3">
        <v>0</v>
      </c>
      <c r="AI13" s="3">
        <v>0</v>
      </c>
      <c r="AJ13" s="29" t="s">
        <v>62</v>
      </c>
      <c r="AK13" s="2" t="s">
        <v>64</v>
      </c>
    </row>
    <row r="14" spans="1:37" s="1" customFormat="1" ht="17.399999999999999" thickBot="1" x14ac:dyDescent="0.45">
      <c r="A14" s="23" t="s">
        <v>60</v>
      </c>
      <c r="E14" s="12"/>
      <c r="F14" s="13">
        <f t="shared" ref="F14:AD14" si="18">SUM(F8:F13)</f>
        <v>6997066.6699999999</v>
      </c>
      <c r="G14" s="13">
        <f t="shared" si="18"/>
        <v>271738</v>
      </c>
      <c r="H14" s="13">
        <f t="shared" si="18"/>
        <v>5716529.3695</v>
      </c>
      <c r="I14" s="13">
        <f t="shared" si="18"/>
        <v>1008799.3004999999</v>
      </c>
      <c r="J14" s="13">
        <f t="shared" si="18"/>
        <v>0</v>
      </c>
      <c r="K14" s="13">
        <f t="shared" si="18"/>
        <v>3433633.1799999997</v>
      </c>
      <c r="L14" s="13">
        <f t="shared" si="18"/>
        <v>875000</v>
      </c>
      <c r="M14" s="13">
        <f t="shared" si="18"/>
        <v>2174838.2029999997</v>
      </c>
      <c r="N14" s="13">
        <f t="shared" si="18"/>
        <v>383794.97699999996</v>
      </c>
      <c r="O14" s="13">
        <f t="shared" si="18"/>
        <v>0</v>
      </c>
      <c r="P14" s="13">
        <f t="shared" si="18"/>
        <v>1875000</v>
      </c>
      <c r="Q14" s="13">
        <f t="shared" si="18"/>
        <v>1875000</v>
      </c>
      <c r="R14" s="13">
        <f t="shared" si="18"/>
        <v>0</v>
      </c>
      <c r="S14" s="13">
        <f t="shared" si="18"/>
        <v>0</v>
      </c>
      <c r="T14" s="13">
        <f t="shared" si="18"/>
        <v>0</v>
      </c>
      <c r="U14" s="13">
        <f t="shared" si="18"/>
        <v>1875000</v>
      </c>
      <c r="V14" s="13">
        <f t="shared" si="18"/>
        <v>1875000</v>
      </c>
      <c r="W14" s="13">
        <f t="shared" si="18"/>
        <v>0</v>
      </c>
      <c r="X14" s="13">
        <f t="shared" si="18"/>
        <v>0</v>
      </c>
      <c r="Y14" s="13">
        <f t="shared" si="18"/>
        <v>0</v>
      </c>
      <c r="Z14" s="13">
        <f t="shared" si="18"/>
        <v>1875000</v>
      </c>
      <c r="AA14" s="13">
        <f t="shared" si="18"/>
        <v>1875000</v>
      </c>
      <c r="AB14" s="13">
        <f t="shared" si="18"/>
        <v>0</v>
      </c>
      <c r="AC14" s="13">
        <f t="shared" si="18"/>
        <v>0</v>
      </c>
      <c r="AD14" s="13">
        <f t="shared" si="18"/>
        <v>0</v>
      </c>
      <c r="AE14" s="13">
        <f>SUM(AE10:AE12)</f>
        <v>0</v>
      </c>
      <c r="AF14" s="13">
        <f>SUM(AF8:AF13)</f>
        <v>0</v>
      </c>
      <c r="AG14" s="13">
        <f>SUM(AG8:AG13)</f>
        <v>0</v>
      </c>
      <c r="AH14" s="13">
        <f>SUM(AH8:AH13)</f>
        <v>0</v>
      </c>
      <c r="AI14" s="13">
        <f>SUM(AI8:AI13)</f>
        <v>0</v>
      </c>
      <c r="AJ14" s="13"/>
    </row>
    <row r="15" spans="1:37" ht="17.399999999999999" thickBot="1" x14ac:dyDescent="0.45">
      <c r="A15" s="55" t="s">
        <v>111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7"/>
    </row>
    <row r="16" spans="1:37" x14ac:dyDescent="0.4">
      <c r="A16" s="25" t="s">
        <v>22</v>
      </c>
      <c r="B16" s="33" t="s">
        <v>116</v>
      </c>
      <c r="F16" s="36" t="s">
        <v>22</v>
      </c>
      <c r="G16" s="3" t="str">
        <f>F16</f>
        <v>n/a</v>
      </c>
      <c r="H16" s="3">
        <v>0</v>
      </c>
      <c r="I16" s="3">
        <v>0</v>
      </c>
      <c r="J16" s="3">
        <v>0</v>
      </c>
      <c r="K16" s="3">
        <v>3732698.88</v>
      </c>
      <c r="L16" s="3">
        <f>K16</f>
        <v>3732698.88</v>
      </c>
      <c r="M16" s="3">
        <v>0</v>
      </c>
      <c r="N16" s="3">
        <v>0</v>
      </c>
      <c r="O16" s="3">
        <v>0</v>
      </c>
      <c r="P16" s="3">
        <v>3732698.88</v>
      </c>
      <c r="Q16" s="3">
        <f>P16</f>
        <v>3732698.88</v>
      </c>
      <c r="R16" s="3">
        <v>0</v>
      </c>
      <c r="S16" s="3">
        <v>0</v>
      </c>
      <c r="T16" s="3">
        <v>0</v>
      </c>
      <c r="U16" s="3">
        <v>3732698.88</v>
      </c>
      <c r="V16" s="3">
        <f>U16</f>
        <v>3732698.88</v>
      </c>
      <c r="W16" s="3">
        <v>0</v>
      </c>
      <c r="X16" s="3">
        <v>0</v>
      </c>
      <c r="Y16" s="3">
        <v>0</v>
      </c>
      <c r="Z16" s="3">
        <v>3732698.88</v>
      </c>
      <c r="AA16" s="3">
        <f>Z16</f>
        <v>3732698.88</v>
      </c>
      <c r="AB16" s="3">
        <v>0</v>
      </c>
      <c r="AC16" s="3">
        <v>0</v>
      </c>
      <c r="AD16" s="3">
        <v>0</v>
      </c>
      <c r="AE16" s="3">
        <v>3732698.88</v>
      </c>
      <c r="AF16" s="3">
        <f>AE16</f>
        <v>3732698.88</v>
      </c>
      <c r="AG16" s="3">
        <v>0</v>
      </c>
      <c r="AH16" s="3">
        <v>0</v>
      </c>
      <c r="AI16" s="3">
        <v>0</v>
      </c>
      <c r="AJ16" s="21" t="s">
        <v>62</v>
      </c>
      <c r="AK16" s="52" t="s">
        <v>97</v>
      </c>
    </row>
    <row r="17" spans="1:37" x14ac:dyDescent="0.4">
      <c r="A17" s="25" t="s">
        <v>22</v>
      </c>
      <c r="B17" s="33" t="s">
        <v>117</v>
      </c>
      <c r="F17" s="36" t="s">
        <v>22</v>
      </c>
      <c r="G17" s="3" t="str">
        <f t="shared" ref="G17:G20" si="19">F17</f>
        <v>n/a</v>
      </c>
      <c r="H17" s="3">
        <v>0</v>
      </c>
      <c r="I17" s="3">
        <v>0</v>
      </c>
      <c r="J17" s="3">
        <v>0</v>
      </c>
      <c r="K17" s="3">
        <v>2668319.9720000001</v>
      </c>
      <c r="L17" s="3">
        <f t="shared" ref="L17:L20" si="20">K17</f>
        <v>2668319.9720000001</v>
      </c>
      <c r="M17" s="3">
        <v>0</v>
      </c>
      <c r="N17" s="3">
        <v>0</v>
      </c>
      <c r="O17" s="3">
        <v>0</v>
      </c>
      <c r="P17" s="3">
        <v>2668319.9720000001</v>
      </c>
      <c r="Q17" s="3">
        <f t="shared" ref="Q17:Q20" si="21">P17</f>
        <v>2668319.9720000001</v>
      </c>
      <c r="R17" s="3">
        <v>0</v>
      </c>
      <c r="S17" s="3">
        <v>0</v>
      </c>
      <c r="T17" s="3">
        <v>0</v>
      </c>
      <c r="U17" s="3">
        <v>2668319.9720000001</v>
      </c>
      <c r="V17" s="3">
        <f t="shared" ref="V17:V20" si="22">U17</f>
        <v>2668319.9720000001</v>
      </c>
      <c r="W17" s="3">
        <v>0</v>
      </c>
      <c r="X17" s="3">
        <v>0</v>
      </c>
      <c r="Y17" s="3">
        <v>0</v>
      </c>
      <c r="Z17" s="3">
        <v>2668319.9720000001</v>
      </c>
      <c r="AA17" s="3">
        <f t="shared" ref="AA17:AA20" si="23">Z17</f>
        <v>2668319.9720000001</v>
      </c>
      <c r="AB17" s="3">
        <v>0</v>
      </c>
      <c r="AC17" s="3">
        <v>0</v>
      </c>
      <c r="AD17" s="3">
        <v>0</v>
      </c>
      <c r="AE17" s="3">
        <v>2668319.9720000001</v>
      </c>
      <c r="AF17" s="3">
        <f t="shared" ref="AF17:AF20" si="24">AE17</f>
        <v>2668319.9720000001</v>
      </c>
      <c r="AG17" s="3">
        <v>0</v>
      </c>
      <c r="AH17" s="3">
        <v>0</v>
      </c>
      <c r="AI17" s="3">
        <v>0</v>
      </c>
      <c r="AJ17" s="21" t="s">
        <v>62</v>
      </c>
      <c r="AK17" s="53"/>
    </row>
    <row r="18" spans="1:37" x14ac:dyDescent="0.4">
      <c r="A18" s="25" t="s">
        <v>22</v>
      </c>
      <c r="B18" s="33" t="s">
        <v>118</v>
      </c>
      <c r="F18" s="36" t="s">
        <v>22</v>
      </c>
      <c r="G18" s="3" t="str">
        <f t="shared" si="19"/>
        <v>n/a</v>
      </c>
      <c r="H18" s="3">
        <v>0</v>
      </c>
      <c r="I18" s="3">
        <v>0</v>
      </c>
      <c r="J18" s="3">
        <v>0</v>
      </c>
      <c r="K18" s="3">
        <v>95042.232000000004</v>
      </c>
      <c r="L18" s="3">
        <f t="shared" si="20"/>
        <v>95042.232000000004</v>
      </c>
      <c r="M18" s="3">
        <v>0</v>
      </c>
      <c r="N18" s="3">
        <v>0</v>
      </c>
      <c r="O18" s="3">
        <v>0</v>
      </c>
      <c r="P18" s="3">
        <v>95042.232000000004</v>
      </c>
      <c r="Q18" s="3">
        <f t="shared" si="21"/>
        <v>95042.232000000004</v>
      </c>
      <c r="R18" s="3">
        <v>0</v>
      </c>
      <c r="S18" s="3">
        <v>0</v>
      </c>
      <c r="T18" s="3">
        <v>0</v>
      </c>
      <c r="U18" s="3">
        <v>95042.232000000004</v>
      </c>
      <c r="V18" s="3">
        <f t="shared" si="22"/>
        <v>95042.232000000004</v>
      </c>
      <c r="W18" s="3">
        <v>0</v>
      </c>
      <c r="X18" s="3">
        <v>0</v>
      </c>
      <c r="Y18" s="3">
        <v>0</v>
      </c>
      <c r="Z18" s="3">
        <v>95042.232000000004</v>
      </c>
      <c r="AA18" s="3">
        <f t="shared" si="23"/>
        <v>95042.232000000004</v>
      </c>
      <c r="AB18" s="3">
        <v>0</v>
      </c>
      <c r="AC18" s="3">
        <v>0</v>
      </c>
      <c r="AD18" s="3">
        <v>0</v>
      </c>
      <c r="AE18" s="3">
        <v>95042.232000000004</v>
      </c>
      <c r="AF18" s="3">
        <f t="shared" si="24"/>
        <v>95042.232000000004</v>
      </c>
      <c r="AG18" s="3">
        <v>0</v>
      </c>
      <c r="AH18" s="3">
        <v>0</v>
      </c>
      <c r="AI18" s="3">
        <v>0</v>
      </c>
      <c r="AJ18" s="21" t="s">
        <v>62</v>
      </c>
      <c r="AK18" s="53"/>
    </row>
    <row r="19" spans="1:37" x14ac:dyDescent="0.4">
      <c r="A19" s="25" t="s">
        <v>22</v>
      </c>
      <c r="B19" s="21" t="s">
        <v>100</v>
      </c>
      <c r="F19" s="36" t="s">
        <v>22</v>
      </c>
      <c r="G19" s="3" t="str">
        <f t="shared" si="19"/>
        <v>n/a</v>
      </c>
      <c r="H19" s="3">
        <v>0</v>
      </c>
      <c r="I19" s="3">
        <v>0</v>
      </c>
      <c r="J19" s="3">
        <v>0</v>
      </c>
      <c r="K19" s="3">
        <v>1725840.2960000001</v>
      </c>
      <c r="L19" s="3">
        <f t="shared" si="20"/>
        <v>1725840.2960000001</v>
      </c>
      <c r="M19" s="3">
        <v>0</v>
      </c>
      <c r="N19" s="3">
        <v>0</v>
      </c>
      <c r="O19" s="3">
        <v>0</v>
      </c>
      <c r="P19" s="3">
        <v>1725840.2960000001</v>
      </c>
      <c r="Q19" s="3">
        <f t="shared" si="21"/>
        <v>1725840.2960000001</v>
      </c>
      <c r="R19" s="3">
        <v>0</v>
      </c>
      <c r="S19" s="3">
        <v>0</v>
      </c>
      <c r="T19" s="3">
        <v>0</v>
      </c>
      <c r="U19" s="3">
        <v>1725840.2960000001</v>
      </c>
      <c r="V19" s="3">
        <f t="shared" si="22"/>
        <v>1725840.2960000001</v>
      </c>
      <c r="W19" s="3">
        <v>0</v>
      </c>
      <c r="X19" s="3">
        <v>0</v>
      </c>
      <c r="Y19" s="3">
        <v>0</v>
      </c>
      <c r="Z19" s="3">
        <v>1725840.2960000001</v>
      </c>
      <c r="AA19" s="3">
        <f t="shared" si="23"/>
        <v>1725840.2960000001</v>
      </c>
      <c r="AB19" s="3">
        <v>0</v>
      </c>
      <c r="AC19" s="3">
        <v>0</v>
      </c>
      <c r="AD19" s="3">
        <v>0</v>
      </c>
      <c r="AE19" s="3">
        <v>1725840.2960000001</v>
      </c>
      <c r="AF19" s="3">
        <f t="shared" si="24"/>
        <v>1725840.2960000001</v>
      </c>
      <c r="AG19" s="3">
        <v>0</v>
      </c>
      <c r="AH19" s="3">
        <v>0</v>
      </c>
      <c r="AI19" s="3">
        <v>0</v>
      </c>
      <c r="AJ19" s="21" t="s">
        <v>62</v>
      </c>
      <c r="AK19" s="54"/>
    </row>
    <row r="20" spans="1:37" x14ac:dyDescent="0.4">
      <c r="A20" s="25" t="s">
        <v>22</v>
      </c>
      <c r="B20" s="21" t="s">
        <v>101</v>
      </c>
      <c r="F20" s="36" t="s">
        <v>22</v>
      </c>
      <c r="G20" s="3" t="str">
        <f t="shared" si="19"/>
        <v>n/a</v>
      </c>
      <c r="H20" s="3">
        <v>0</v>
      </c>
      <c r="I20" s="3">
        <v>0</v>
      </c>
      <c r="J20" s="3">
        <v>0</v>
      </c>
      <c r="K20" s="3">
        <v>179678.024</v>
      </c>
      <c r="L20" s="3">
        <f t="shared" si="20"/>
        <v>179678.024</v>
      </c>
      <c r="M20" s="3">
        <v>0</v>
      </c>
      <c r="N20" s="3">
        <v>0</v>
      </c>
      <c r="O20" s="3">
        <v>0</v>
      </c>
      <c r="P20" s="3">
        <v>179678.024</v>
      </c>
      <c r="Q20" s="3">
        <f t="shared" si="21"/>
        <v>179678.024</v>
      </c>
      <c r="R20" s="3">
        <v>0</v>
      </c>
      <c r="S20" s="3">
        <v>0</v>
      </c>
      <c r="T20" s="3">
        <v>0</v>
      </c>
      <c r="U20" s="3">
        <v>179678.024</v>
      </c>
      <c r="V20" s="3">
        <f t="shared" si="22"/>
        <v>179678.024</v>
      </c>
      <c r="W20" s="3">
        <v>0</v>
      </c>
      <c r="X20" s="3">
        <v>0</v>
      </c>
      <c r="Y20" s="3">
        <v>0</v>
      </c>
      <c r="Z20" s="3">
        <v>179678.024</v>
      </c>
      <c r="AA20" s="3">
        <f t="shared" si="23"/>
        <v>179678.024</v>
      </c>
      <c r="AB20" s="3">
        <v>0</v>
      </c>
      <c r="AC20" s="3">
        <v>0</v>
      </c>
      <c r="AD20" s="3">
        <v>0</v>
      </c>
      <c r="AE20" s="3">
        <v>179678.024</v>
      </c>
      <c r="AF20" s="3">
        <f t="shared" si="24"/>
        <v>179678.024</v>
      </c>
      <c r="AG20" s="3">
        <v>0</v>
      </c>
      <c r="AH20" s="3">
        <v>0</v>
      </c>
      <c r="AI20" s="3">
        <v>0</v>
      </c>
      <c r="AJ20" s="21" t="s">
        <v>62</v>
      </c>
      <c r="AK20" s="54"/>
    </row>
    <row r="21" spans="1:37" ht="17.399999999999999" thickBot="1" x14ac:dyDescent="0.45">
      <c r="A21" s="23" t="s">
        <v>60</v>
      </c>
      <c r="B21" s="1"/>
      <c r="C21" s="1"/>
      <c r="D21" s="1"/>
      <c r="E21" s="1"/>
      <c r="F21" s="1" t="s">
        <v>22</v>
      </c>
      <c r="G21" s="12" t="s">
        <v>22</v>
      </c>
      <c r="H21" s="12">
        <f t="shared" ref="H21:I21" si="25">SUM(H16:H20)</f>
        <v>0</v>
      </c>
      <c r="I21" s="12">
        <f t="shared" si="25"/>
        <v>0</v>
      </c>
      <c r="J21" s="12">
        <f t="shared" ref="J21:AE21" si="26">SUM(J16:J20)</f>
        <v>0</v>
      </c>
      <c r="K21" s="12">
        <f t="shared" si="26"/>
        <v>8401579.4039999992</v>
      </c>
      <c r="L21" s="12">
        <f t="shared" ref="L21:O21" si="27">SUM(L16:L20)</f>
        <v>8401579.4039999992</v>
      </c>
      <c r="M21" s="12">
        <f t="shared" si="27"/>
        <v>0</v>
      </c>
      <c r="N21" s="12">
        <f t="shared" si="27"/>
        <v>0</v>
      </c>
      <c r="O21" s="12">
        <f t="shared" si="27"/>
        <v>0</v>
      </c>
      <c r="P21" s="12">
        <f t="shared" si="26"/>
        <v>8401579.4039999992</v>
      </c>
      <c r="Q21" s="12">
        <f t="shared" si="26"/>
        <v>8401579.4039999992</v>
      </c>
      <c r="R21" s="12">
        <f t="shared" si="26"/>
        <v>0</v>
      </c>
      <c r="S21" s="12">
        <f t="shared" si="26"/>
        <v>0</v>
      </c>
      <c r="T21" s="12">
        <f t="shared" si="26"/>
        <v>0</v>
      </c>
      <c r="U21" s="12">
        <f t="shared" si="26"/>
        <v>8401579.4039999992</v>
      </c>
      <c r="V21" s="12">
        <f t="shared" ref="V21:Y21" si="28">SUM(V16:V20)</f>
        <v>8401579.4039999992</v>
      </c>
      <c r="W21" s="12">
        <f t="shared" si="28"/>
        <v>0</v>
      </c>
      <c r="X21" s="12">
        <f t="shared" si="28"/>
        <v>0</v>
      </c>
      <c r="Y21" s="12">
        <f t="shared" si="28"/>
        <v>0</v>
      </c>
      <c r="Z21" s="12">
        <f t="shared" si="26"/>
        <v>8401579.4039999992</v>
      </c>
      <c r="AA21" s="12">
        <f t="shared" si="26"/>
        <v>8401579.4039999992</v>
      </c>
      <c r="AB21" s="12">
        <f t="shared" si="26"/>
        <v>0</v>
      </c>
      <c r="AC21" s="12">
        <f t="shared" si="26"/>
        <v>0</v>
      </c>
      <c r="AD21" s="12">
        <f t="shared" si="26"/>
        <v>0</v>
      </c>
      <c r="AE21" s="12">
        <f t="shared" si="26"/>
        <v>8401579.4039999992</v>
      </c>
      <c r="AF21" s="12">
        <f t="shared" ref="AF21:AI21" si="29">SUM(AF16:AF20)</f>
        <v>8401579.4039999992</v>
      </c>
      <c r="AG21" s="12">
        <f t="shared" si="29"/>
        <v>0</v>
      </c>
      <c r="AH21" s="12">
        <f t="shared" si="29"/>
        <v>0</v>
      </c>
      <c r="AI21" s="12">
        <f t="shared" si="29"/>
        <v>0</v>
      </c>
    </row>
    <row r="22" spans="1:37" ht="17.399999999999999" thickBot="1" x14ac:dyDescent="0.45">
      <c r="A22" s="55" t="s">
        <v>112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7"/>
    </row>
    <row r="23" spans="1:37" x14ac:dyDescent="0.4">
      <c r="A23" s="25" t="s">
        <v>22</v>
      </c>
      <c r="B23" s="21" t="s">
        <v>92</v>
      </c>
      <c r="F23" s="36" t="s">
        <v>22</v>
      </c>
      <c r="G23" s="3" t="str">
        <f t="shared" ref="G23:G24" si="30">F23</f>
        <v>n/a</v>
      </c>
      <c r="H23" s="3">
        <v>0</v>
      </c>
      <c r="I23" s="3">
        <v>0</v>
      </c>
      <c r="J23" s="3">
        <v>0</v>
      </c>
      <c r="K23" s="3">
        <v>7408852.5819999995</v>
      </c>
      <c r="L23" s="3">
        <f t="shared" ref="L23:L24" si="31">K23</f>
        <v>7408852.5819999995</v>
      </c>
      <c r="M23" s="3">
        <v>0</v>
      </c>
      <c r="N23" s="3">
        <v>0</v>
      </c>
      <c r="O23" s="3">
        <v>0</v>
      </c>
      <c r="P23" s="3">
        <v>7408852.5819999995</v>
      </c>
      <c r="Q23" s="3">
        <f t="shared" ref="Q23:Q24" si="32">P23</f>
        <v>7408852.5819999995</v>
      </c>
      <c r="R23" s="3">
        <v>0</v>
      </c>
      <c r="S23" s="3">
        <v>0</v>
      </c>
      <c r="T23" s="3">
        <v>0</v>
      </c>
      <c r="U23" s="3">
        <v>7408852.5819999995</v>
      </c>
      <c r="V23" s="3">
        <f t="shared" ref="V23:V24" si="33">U23</f>
        <v>7408852.5819999995</v>
      </c>
      <c r="W23" s="3">
        <v>0</v>
      </c>
      <c r="X23" s="3">
        <v>0</v>
      </c>
      <c r="Y23" s="3">
        <v>0</v>
      </c>
      <c r="Z23" s="3">
        <v>7408852.5819999995</v>
      </c>
      <c r="AA23" s="3">
        <f t="shared" ref="AA23:AA24" si="34">Z23</f>
        <v>7408852.5819999995</v>
      </c>
      <c r="AB23" s="3">
        <v>0</v>
      </c>
      <c r="AC23" s="3">
        <v>0</v>
      </c>
      <c r="AD23" s="3">
        <v>0</v>
      </c>
      <c r="AE23" s="3">
        <v>7408852.5819999995</v>
      </c>
      <c r="AF23" s="3">
        <f t="shared" ref="AF23:AF24" si="35">AE23</f>
        <v>7408852.5819999995</v>
      </c>
      <c r="AG23" s="3">
        <v>0</v>
      </c>
      <c r="AH23" s="3">
        <v>0</v>
      </c>
      <c r="AI23" s="3">
        <v>0</v>
      </c>
      <c r="AJ23" s="21" t="s">
        <v>62</v>
      </c>
      <c r="AK23" s="21" t="s">
        <v>96</v>
      </c>
    </row>
    <row r="24" spans="1:37" x14ac:dyDescent="0.4">
      <c r="A24" s="25" t="s">
        <v>22</v>
      </c>
      <c r="B24" s="21" t="s">
        <v>93</v>
      </c>
      <c r="F24" s="36" t="s">
        <v>22</v>
      </c>
      <c r="G24" s="3" t="str">
        <f t="shared" si="30"/>
        <v>n/a</v>
      </c>
      <c r="H24" s="3">
        <v>0</v>
      </c>
      <c r="I24" s="3">
        <v>0</v>
      </c>
      <c r="J24" s="3">
        <v>0</v>
      </c>
      <c r="K24" s="3">
        <v>35717333.852000006</v>
      </c>
      <c r="L24" s="3">
        <f t="shared" si="31"/>
        <v>35717333.852000006</v>
      </c>
      <c r="M24" s="3">
        <v>0</v>
      </c>
      <c r="N24" s="3">
        <v>0</v>
      </c>
      <c r="O24" s="3">
        <v>0</v>
      </c>
      <c r="P24" s="3">
        <v>35717333.852000006</v>
      </c>
      <c r="Q24" s="3">
        <f t="shared" si="32"/>
        <v>35717333.852000006</v>
      </c>
      <c r="R24" s="3">
        <v>0</v>
      </c>
      <c r="S24" s="3">
        <v>0</v>
      </c>
      <c r="T24" s="3">
        <v>0</v>
      </c>
      <c r="U24" s="3">
        <v>35717333.852000006</v>
      </c>
      <c r="V24" s="3">
        <f t="shared" si="33"/>
        <v>35717333.852000006</v>
      </c>
      <c r="W24" s="3">
        <v>0</v>
      </c>
      <c r="X24" s="3">
        <v>0</v>
      </c>
      <c r="Y24" s="3">
        <v>0</v>
      </c>
      <c r="Z24" s="3">
        <v>35717333.852000006</v>
      </c>
      <c r="AA24" s="3">
        <f t="shared" si="34"/>
        <v>35717333.852000006</v>
      </c>
      <c r="AB24" s="3">
        <v>0</v>
      </c>
      <c r="AC24" s="3">
        <v>0</v>
      </c>
      <c r="AD24" s="3">
        <v>0</v>
      </c>
      <c r="AE24" s="3">
        <v>35717333.852000006</v>
      </c>
      <c r="AF24" s="3">
        <f t="shared" si="35"/>
        <v>35717333.852000006</v>
      </c>
      <c r="AG24" s="3">
        <v>0</v>
      </c>
      <c r="AH24" s="3">
        <v>0</v>
      </c>
      <c r="AI24" s="3">
        <v>0</v>
      </c>
      <c r="AJ24" s="21" t="s">
        <v>62</v>
      </c>
      <c r="AK24" s="21" t="s">
        <v>98</v>
      </c>
    </row>
    <row r="25" spans="1:37" x14ac:dyDescent="0.4">
      <c r="A25" s="23" t="s">
        <v>60</v>
      </c>
      <c r="B25" s="1"/>
      <c r="C25" s="1"/>
      <c r="D25" s="1"/>
      <c r="E25" s="1"/>
      <c r="F25" s="1" t="s">
        <v>22</v>
      </c>
      <c r="G25" s="12" t="s">
        <v>22</v>
      </c>
      <c r="H25" s="12">
        <f t="shared" ref="H25:I25" si="36">SUM(H23:H24)</f>
        <v>0</v>
      </c>
      <c r="I25" s="12">
        <f t="shared" si="36"/>
        <v>0</v>
      </c>
      <c r="J25" s="12">
        <f>SUM(J23:J24)</f>
        <v>0</v>
      </c>
      <c r="K25" s="12">
        <f>SUM(K23:K24)</f>
        <v>43126186.434000008</v>
      </c>
      <c r="L25" s="12">
        <f t="shared" ref="L25:M25" si="37">SUM(L23:L24)</f>
        <v>43126186.434000008</v>
      </c>
      <c r="M25" s="12">
        <f t="shared" si="37"/>
        <v>0</v>
      </c>
      <c r="N25" s="12">
        <f t="shared" ref="N25" si="38">SUM(N23:N24)</f>
        <v>0</v>
      </c>
      <c r="O25" s="12">
        <f>SUM(O23:O24)</f>
        <v>0</v>
      </c>
      <c r="P25" s="12">
        <f>SUM(P23:P24)</f>
        <v>43126186.434000008</v>
      </c>
      <c r="Q25" s="12">
        <f t="shared" ref="Q25" si="39">SUM(Q23:Q24)</f>
        <v>43126186.434000008</v>
      </c>
      <c r="R25" s="12">
        <f t="shared" ref="R25" si="40">SUM(R23:R24)</f>
        <v>0</v>
      </c>
      <c r="S25" s="12">
        <f t="shared" ref="S25" si="41">SUM(S23:S24)</f>
        <v>0</v>
      </c>
      <c r="T25" s="12">
        <f>SUM(T23:T24)</f>
        <v>0</v>
      </c>
      <c r="U25" s="12">
        <f>SUM(U23:U24)</f>
        <v>43126186.434000008</v>
      </c>
      <c r="V25" s="12">
        <f t="shared" ref="V25" si="42">SUM(V23:V24)</f>
        <v>43126186.434000008</v>
      </c>
      <c r="W25" s="12">
        <f t="shared" ref="W25" si="43">SUM(W23:W24)</f>
        <v>0</v>
      </c>
      <c r="X25" s="12">
        <f t="shared" ref="X25" si="44">SUM(X23:X24)</f>
        <v>0</v>
      </c>
      <c r="Y25" s="12">
        <f>SUM(Y23:Y24)</f>
        <v>0</v>
      </c>
      <c r="Z25" s="12">
        <f>SUM(Z23:Z24)</f>
        <v>43126186.434000008</v>
      </c>
      <c r="AA25" s="12">
        <f t="shared" ref="AA25" si="45">SUM(AA23:AA24)</f>
        <v>43126186.434000008</v>
      </c>
      <c r="AB25" s="12">
        <f t="shared" ref="AB25" si="46">SUM(AB23:AB24)</f>
        <v>0</v>
      </c>
      <c r="AC25" s="12">
        <f t="shared" ref="AC25" si="47">SUM(AC23:AC24)</f>
        <v>0</v>
      </c>
      <c r="AD25" s="12">
        <f>SUM(AD23:AD24)</f>
        <v>0</v>
      </c>
      <c r="AE25" s="12">
        <f>SUM(AE23:AE24)</f>
        <v>43126186.434000008</v>
      </c>
      <c r="AF25" s="12">
        <f t="shared" ref="AF25" si="48">SUM(AF23:AF24)</f>
        <v>43126186.434000008</v>
      </c>
      <c r="AG25" s="12">
        <f t="shared" ref="AG25" si="49">SUM(AG23:AG24)</f>
        <v>0</v>
      </c>
      <c r="AH25" s="12">
        <f t="shared" ref="AH25" si="50">SUM(AH23:AH24)</f>
        <v>0</v>
      </c>
      <c r="AI25" s="12">
        <f>SUM(AI23:AI24)</f>
        <v>0</v>
      </c>
      <c r="AJ25" s="1"/>
      <c r="AK25" s="1"/>
    </row>
    <row r="27" spans="1:37" s="1" customFormat="1" x14ac:dyDescent="0.4">
      <c r="A27" s="23" t="s">
        <v>99</v>
      </c>
      <c r="F27" s="12">
        <f>F6+F14</f>
        <v>9134566.6699999999</v>
      </c>
      <c r="G27" s="12">
        <f t="shared" ref="G27:J27" si="51">G6+G14</f>
        <v>271738</v>
      </c>
      <c r="H27" s="12">
        <f t="shared" si="51"/>
        <v>5716529.3695</v>
      </c>
      <c r="I27" s="12">
        <f t="shared" si="51"/>
        <v>1008799.3004999999</v>
      </c>
      <c r="J27" s="12">
        <f t="shared" si="51"/>
        <v>2137500</v>
      </c>
      <c r="K27" s="12">
        <f t="shared" ref="K27:AI27" si="52">K25+K21+K14+K6</f>
        <v>75020565.351333335</v>
      </c>
      <c r="L27" s="12">
        <f t="shared" si="52"/>
        <v>52402765.838000007</v>
      </c>
      <c r="M27" s="12">
        <f t="shared" si="52"/>
        <v>2174838.2029999997</v>
      </c>
      <c r="N27" s="12">
        <f t="shared" si="52"/>
        <v>383794.97699999996</v>
      </c>
      <c r="O27" s="12">
        <f t="shared" si="52"/>
        <v>20059166.333333332</v>
      </c>
      <c r="P27" s="12">
        <f t="shared" si="52"/>
        <v>59336099.171333343</v>
      </c>
      <c r="Q27" s="12">
        <f t="shared" si="52"/>
        <v>53402765.838000007</v>
      </c>
      <c r="R27" s="12">
        <f t="shared" si="52"/>
        <v>0</v>
      </c>
      <c r="S27" s="12">
        <f t="shared" si="52"/>
        <v>0</v>
      </c>
      <c r="T27" s="12">
        <f t="shared" si="52"/>
        <v>5933333.333333334</v>
      </c>
      <c r="U27" s="12">
        <f t="shared" si="52"/>
        <v>55736099.171333343</v>
      </c>
      <c r="V27" s="12">
        <f t="shared" si="52"/>
        <v>53402765.838000007</v>
      </c>
      <c r="W27" s="12">
        <f t="shared" si="52"/>
        <v>0</v>
      </c>
      <c r="X27" s="12">
        <f t="shared" si="52"/>
        <v>0</v>
      </c>
      <c r="Y27" s="12">
        <f t="shared" si="52"/>
        <v>2333333.3333333335</v>
      </c>
      <c r="Z27" s="12">
        <f t="shared" si="52"/>
        <v>53402765.838000007</v>
      </c>
      <c r="AA27" s="12">
        <f t="shared" ref="AA27:AD27" si="53">AA25+AA21+AA14+AA6</f>
        <v>53402765.838000007</v>
      </c>
      <c r="AB27" s="12">
        <f t="shared" si="53"/>
        <v>0</v>
      </c>
      <c r="AC27" s="12">
        <f t="shared" si="53"/>
        <v>0</v>
      </c>
      <c r="AD27" s="12">
        <f t="shared" si="53"/>
        <v>0</v>
      </c>
      <c r="AE27" s="12">
        <f t="shared" si="52"/>
        <v>51527765.838000007</v>
      </c>
      <c r="AF27" s="12">
        <f t="shared" si="52"/>
        <v>51527765.838000007</v>
      </c>
      <c r="AG27" s="12">
        <f t="shared" si="52"/>
        <v>0</v>
      </c>
      <c r="AH27" s="12">
        <f t="shared" si="52"/>
        <v>0</v>
      </c>
      <c r="AI27" s="12">
        <f t="shared" si="52"/>
        <v>0</v>
      </c>
    </row>
    <row r="28" spans="1:37" ht="17.399999999999999" thickBot="1" x14ac:dyDescent="0.45">
      <c r="A28" s="2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</row>
    <row r="29" spans="1:37" ht="17.399999999999999" thickBot="1" x14ac:dyDescent="0.45">
      <c r="A29" s="55" t="s">
        <v>119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7"/>
    </row>
    <row r="30" spans="1:37" s="43" customFormat="1" x14ac:dyDescent="0.4">
      <c r="A30" s="45" t="s">
        <v>8</v>
      </c>
      <c r="B30" s="43" t="s">
        <v>3</v>
      </c>
      <c r="C30" s="43" t="s">
        <v>103</v>
      </c>
      <c r="D30" s="43" t="s">
        <v>58</v>
      </c>
      <c r="E30" s="62" t="s">
        <v>106</v>
      </c>
      <c r="F30" s="44">
        <v>85385299</v>
      </c>
      <c r="G30" s="44">
        <v>0</v>
      </c>
      <c r="H30" s="44">
        <v>0</v>
      </c>
      <c r="I30" s="44">
        <v>0</v>
      </c>
      <c r="J30" s="44">
        <v>85385299</v>
      </c>
      <c r="K30" s="46" t="s">
        <v>106</v>
      </c>
      <c r="L30" s="44">
        <v>0</v>
      </c>
      <c r="M30" s="44">
        <v>0</v>
      </c>
      <c r="N30" s="44">
        <v>0</v>
      </c>
      <c r="O30" s="46" t="s">
        <v>106</v>
      </c>
      <c r="P30" s="46" t="s">
        <v>106</v>
      </c>
      <c r="Q30" s="44">
        <v>0</v>
      </c>
      <c r="R30" s="44">
        <v>0</v>
      </c>
      <c r="S30" s="44">
        <v>0</v>
      </c>
      <c r="T30" s="46" t="s">
        <v>106</v>
      </c>
      <c r="U30" s="46" t="s">
        <v>106</v>
      </c>
      <c r="V30" s="44">
        <v>0</v>
      </c>
      <c r="W30" s="44">
        <v>0</v>
      </c>
      <c r="X30" s="44">
        <v>0</v>
      </c>
      <c r="Y30" s="46" t="s">
        <v>106</v>
      </c>
      <c r="Z30" s="46" t="s">
        <v>106</v>
      </c>
      <c r="AA30" s="44">
        <v>0</v>
      </c>
      <c r="AB30" s="44">
        <v>0</v>
      </c>
      <c r="AC30" s="44">
        <v>0</v>
      </c>
      <c r="AD30" s="46" t="s">
        <v>106</v>
      </c>
      <c r="AE30" s="46" t="s">
        <v>106</v>
      </c>
      <c r="AF30" s="44">
        <v>0</v>
      </c>
      <c r="AG30" s="44">
        <v>0</v>
      </c>
      <c r="AH30" s="44">
        <v>0</v>
      </c>
      <c r="AI30" s="46" t="s">
        <v>106</v>
      </c>
      <c r="AJ30" s="44" t="s">
        <v>63</v>
      </c>
      <c r="AK30" s="43" t="s">
        <v>136</v>
      </c>
    </row>
    <row r="33" spans="1:35" x14ac:dyDescent="0.4">
      <c r="A33" s="50" t="s">
        <v>17</v>
      </c>
      <c r="B33" s="51"/>
      <c r="C33" s="51"/>
      <c r="D33" s="51"/>
      <c r="E33" s="51"/>
    </row>
    <row r="34" spans="1:35" x14ac:dyDescent="0.4">
      <c r="A34" s="37" t="s">
        <v>124</v>
      </c>
      <c r="B34" s="36" t="s">
        <v>68</v>
      </c>
    </row>
    <row r="35" spans="1:35" x14ac:dyDescent="0.4">
      <c r="A35" s="37" t="s">
        <v>125</v>
      </c>
      <c r="B35" s="36" t="s">
        <v>122</v>
      </c>
    </row>
    <row r="36" spans="1:35" x14ac:dyDescent="0.4">
      <c r="A36" s="37" t="s">
        <v>126</v>
      </c>
      <c r="B36" s="36" t="s">
        <v>123</v>
      </c>
    </row>
    <row r="37" spans="1:35" x14ac:dyDescent="0.4">
      <c r="A37" s="37" t="s">
        <v>127</v>
      </c>
      <c r="B37" s="3" t="s">
        <v>63</v>
      </c>
    </row>
    <row r="38" spans="1:35" x14ac:dyDescent="0.4">
      <c r="A38" s="34"/>
    </row>
    <row r="39" spans="1:35" x14ac:dyDescent="0.4">
      <c r="A39" s="50" t="s">
        <v>94</v>
      </c>
      <c r="B39" s="51"/>
      <c r="C39" s="51"/>
      <c r="D39" s="51"/>
      <c r="E39" s="51"/>
    </row>
    <row r="40" spans="1:35" x14ac:dyDescent="0.4">
      <c r="A40" s="48" t="s">
        <v>95</v>
      </c>
      <c r="B40" s="48"/>
      <c r="C40" s="48"/>
      <c r="D40" s="48"/>
      <c r="E40" s="48"/>
    </row>
    <row r="41" spans="1:35" x14ac:dyDescent="0.4">
      <c r="A41" s="25" t="s">
        <v>108</v>
      </c>
      <c r="B41" s="25"/>
      <c r="C41" s="25"/>
      <c r="D41" s="25"/>
      <c r="E41" s="25"/>
    </row>
    <row r="42" spans="1:35" x14ac:dyDescent="0.4">
      <c r="A42" s="32" t="s">
        <v>114</v>
      </c>
      <c r="B42" s="28"/>
      <c r="C42" s="28"/>
      <c r="D42" s="28"/>
      <c r="E42" s="28"/>
    </row>
    <row r="43" spans="1:35" x14ac:dyDescent="0.4">
      <c r="A43" s="49" t="s">
        <v>113</v>
      </c>
      <c r="B43" s="48"/>
      <c r="C43" s="48"/>
      <c r="D43" s="48"/>
      <c r="E43" s="48"/>
    </row>
    <row r="44" spans="1:35" x14ac:dyDescent="0.4">
      <c r="A44" s="32" t="s">
        <v>120</v>
      </c>
    </row>
    <row r="47" spans="1:35" x14ac:dyDescent="0.4">
      <c r="A47" s="30"/>
    </row>
    <row r="48" spans="1:35" x14ac:dyDescent="0.4">
      <c r="A48" s="30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</row>
    <row r="49" spans="6:35" x14ac:dyDescent="0.4"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</row>
    <row r="50" spans="6:35" x14ac:dyDescent="0.4"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</row>
    <row r="52" spans="6:35" x14ac:dyDescent="0.4"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</row>
    <row r="53" spans="6:35" x14ac:dyDescent="0.4"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</row>
    <row r="54" spans="6:35" x14ac:dyDescent="0.4"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</row>
    <row r="55" spans="6:35" x14ac:dyDescent="0.4"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</row>
    <row r="56" spans="6:35" x14ac:dyDescent="0.4"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</row>
    <row r="57" spans="6:35" x14ac:dyDescent="0.4"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</row>
    <row r="58" spans="6:35" x14ac:dyDescent="0.4"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</row>
    <row r="59" spans="6:35" x14ac:dyDescent="0.4"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</row>
    <row r="62" spans="6:35" x14ac:dyDescent="0.4"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</row>
    <row r="63" spans="6:35" x14ac:dyDescent="0.4"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</row>
    <row r="64" spans="6:35" x14ac:dyDescent="0.4"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</row>
    <row r="65" spans="6:35" x14ac:dyDescent="0.4"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</row>
    <row r="66" spans="6:35" x14ac:dyDescent="0.4"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</row>
    <row r="67" spans="6:35" x14ac:dyDescent="0.4"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</row>
    <row r="69" spans="6:35" x14ac:dyDescent="0.4"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</row>
    <row r="70" spans="6:35" x14ac:dyDescent="0.4"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</row>
    <row r="71" spans="6:35" x14ac:dyDescent="0.4"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</row>
    <row r="72" spans="6:35" x14ac:dyDescent="0.4"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</row>
    <row r="73" spans="6:35" x14ac:dyDescent="0.4"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</row>
    <row r="74" spans="6:35" x14ac:dyDescent="0.4"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</row>
    <row r="75" spans="6:35" x14ac:dyDescent="0.4"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</row>
    <row r="76" spans="6:35" x14ac:dyDescent="0.4"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</row>
    <row r="77" spans="6:35" x14ac:dyDescent="0.4"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</row>
    <row r="78" spans="6:35" x14ac:dyDescent="0.4"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</row>
  </sheetData>
  <mergeCells count="10">
    <mergeCell ref="A40:E40"/>
    <mergeCell ref="A43:E43"/>
    <mergeCell ref="A39:E39"/>
    <mergeCell ref="AK16:AK20"/>
    <mergeCell ref="A2:AK2"/>
    <mergeCell ref="A7:AK7"/>
    <mergeCell ref="A15:AK15"/>
    <mergeCell ref="A22:AK22"/>
    <mergeCell ref="A29:AK29"/>
    <mergeCell ref="A33:E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K1" zoomScale="85" zoomScaleNormal="85" workbookViewId="0">
      <selection activeCell="N6" sqref="N6"/>
    </sheetView>
  </sheetViews>
  <sheetFormatPr defaultRowHeight="16.8" x14ac:dyDescent="0.4"/>
  <cols>
    <col min="1" max="1" width="17.6640625" style="2" bestFit="1" customWidth="1"/>
    <col min="2" max="2" width="33.44140625" style="2" bestFit="1" customWidth="1"/>
    <col min="3" max="3" width="27.33203125" style="2" bestFit="1" customWidth="1"/>
    <col min="4" max="4" width="10.5546875" style="2" bestFit="1" customWidth="1"/>
    <col min="5" max="5" width="18.77734375" style="2" bestFit="1" customWidth="1"/>
    <col min="6" max="6" width="14.6640625" style="2" bestFit="1" customWidth="1"/>
    <col min="7" max="7" width="15.21875" style="2" bestFit="1" customWidth="1"/>
    <col min="8" max="11" width="13.88671875" style="2" customWidth="1"/>
    <col min="12" max="12" width="50.5546875" style="2" bestFit="1" customWidth="1"/>
    <col min="13" max="13" width="39" style="2" bestFit="1" customWidth="1"/>
    <col min="14" max="14" width="118.6640625" style="2" bestFit="1" customWidth="1"/>
    <col min="15" max="16384" width="8.88671875" style="2"/>
  </cols>
  <sheetData>
    <row r="1" spans="1:14" x14ac:dyDescent="0.4">
      <c r="A1" s="1" t="s">
        <v>5</v>
      </c>
      <c r="B1" s="1" t="s">
        <v>1</v>
      </c>
      <c r="C1" s="1" t="s">
        <v>0</v>
      </c>
      <c r="D1" s="1" t="s">
        <v>30</v>
      </c>
      <c r="E1" s="1" t="s">
        <v>86</v>
      </c>
      <c r="F1" s="1">
        <v>2022</v>
      </c>
      <c r="G1" s="1">
        <v>2023</v>
      </c>
      <c r="H1" s="1">
        <v>2024</v>
      </c>
      <c r="I1" s="1">
        <v>2025</v>
      </c>
      <c r="J1" s="1">
        <v>2026</v>
      </c>
      <c r="K1" s="1">
        <v>2027</v>
      </c>
      <c r="L1" s="1" t="s">
        <v>17</v>
      </c>
      <c r="M1" s="1" t="s">
        <v>66</v>
      </c>
      <c r="N1" s="1" t="s">
        <v>59</v>
      </c>
    </row>
    <row r="2" spans="1:14" x14ac:dyDescent="0.4">
      <c r="A2" s="2" t="s">
        <v>8</v>
      </c>
      <c r="B2" s="2" t="s">
        <v>11</v>
      </c>
      <c r="C2" s="2" t="s">
        <v>29</v>
      </c>
      <c r="D2" s="2" t="s">
        <v>22</v>
      </c>
      <c r="E2" s="3">
        <v>22500000</v>
      </c>
      <c r="F2" s="3"/>
      <c r="G2" s="3"/>
      <c r="H2" s="3"/>
      <c r="I2" s="3"/>
      <c r="J2" s="3"/>
      <c r="K2" s="3"/>
      <c r="L2" s="3" t="s">
        <v>63</v>
      </c>
      <c r="M2" s="2" t="s">
        <v>65</v>
      </c>
      <c r="N2" s="35" t="s">
        <v>121</v>
      </c>
    </row>
    <row r="3" spans="1:14" x14ac:dyDescent="0.4">
      <c r="A3" s="2" t="s">
        <v>8</v>
      </c>
      <c r="B3" s="2" t="s">
        <v>2</v>
      </c>
      <c r="C3" s="2" t="s">
        <v>6</v>
      </c>
      <c r="D3" s="2" t="s">
        <v>32</v>
      </c>
      <c r="E3" s="3">
        <v>9843000</v>
      </c>
      <c r="F3" s="3">
        <v>457500</v>
      </c>
      <c r="G3" s="3">
        <v>7405833</v>
      </c>
      <c r="H3" s="3"/>
      <c r="I3" s="3"/>
      <c r="J3" s="3"/>
      <c r="K3" s="3"/>
      <c r="L3" s="3" t="s">
        <v>63</v>
      </c>
      <c r="M3" s="2" t="s">
        <v>65</v>
      </c>
      <c r="N3" s="2" t="s">
        <v>13</v>
      </c>
    </row>
    <row r="4" spans="1:14" x14ac:dyDescent="0.4">
      <c r="A4" s="2" t="s">
        <v>10</v>
      </c>
      <c r="B4" s="21" t="s">
        <v>89</v>
      </c>
      <c r="C4" s="2" t="s">
        <v>6</v>
      </c>
      <c r="D4" s="2" t="s">
        <v>31</v>
      </c>
      <c r="E4" s="3">
        <v>12500000</v>
      </c>
      <c r="F4" s="3">
        <v>900000</v>
      </c>
      <c r="G4" s="3">
        <v>10320000</v>
      </c>
      <c r="H4" s="3">
        <v>3600000</v>
      </c>
      <c r="I4" s="3"/>
      <c r="J4" s="3"/>
      <c r="K4" s="3"/>
      <c r="L4" s="3" t="s">
        <v>63</v>
      </c>
      <c r="M4" s="2" t="s">
        <v>65</v>
      </c>
      <c r="N4" s="2" t="s">
        <v>12</v>
      </c>
    </row>
    <row r="5" spans="1:14" ht="50.4" x14ac:dyDescent="0.4">
      <c r="A5" s="2" t="s">
        <v>8</v>
      </c>
      <c r="B5" s="2" t="s">
        <v>3</v>
      </c>
      <c r="C5" s="21" t="s">
        <v>103</v>
      </c>
      <c r="D5" s="2" t="s">
        <v>58</v>
      </c>
      <c r="E5" s="62" t="s">
        <v>106</v>
      </c>
      <c r="F5" s="3">
        <v>85385299</v>
      </c>
      <c r="G5" s="4"/>
      <c r="H5" s="4"/>
      <c r="I5" s="4"/>
      <c r="J5" s="4"/>
      <c r="K5" s="4"/>
      <c r="L5" s="3" t="s">
        <v>63</v>
      </c>
      <c r="M5" s="42" t="s">
        <v>135</v>
      </c>
      <c r="N5" s="63" t="s">
        <v>137</v>
      </c>
    </row>
    <row r="6" spans="1:14" ht="33.6" x14ac:dyDescent="0.4">
      <c r="A6" s="2">
        <v>1</v>
      </c>
      <c r="B6" s="2" t="s">
        <v>4</v>
      </c>
      <c r="C6" s="2" t="s">
        <v>6</v>
      </c>
      <c r="D6" s="2" t="s">
        <v>31</v>
      </c>
      <c r="E6" s="3">
        <v>7000000</v>
      </c>
      <c r="F6" s="3">
        <v>780000</v>
      </c>
      <c r="G6" s="15">
        <f>E6/3</f>
        <v>2333333.3333333335</v>
      </c>
      <c r="H6" s="15">
        <f>G6</f>
        <v>2333333.3333333335</v>
      </c>
      <c r="I6" s="15">
        <f>H6</f>
        <v>2333333.3333333335</v>
      </c>
      <c r="J6" s="3"/>
      <c r="K6" s="3"/>
      <c r="L6" s="3" t="s">
        <v>63</v>
      </c>
      <c r="M6" s="2" t="s">
        <v>64</v>
      </c>
      <c r="N6" s="11" t="s">
        <v>70</v>
      </c>
    </row>
    <row r="7" spans="1:14" x14ac:dyDescent="0.4">
      <c r="E7" s="3"/>
      <c r="F7" s="4"/>
      <c r="G7" s="4"/>
      <c r="H7" s="4"/>
      <c r="I7" s="4"/>
      <c r="J7" s="4"/>
      <c r="K7" s="4"/>
      <c r="L7" s="4"/>
      <c r="N7" s="11"/>
    </row>
    <row r="8" spans="1:14" s="1" customFormat="1" x14ac:dyDescent="0.4">
      <c r="A8" s="1" t="s">
        <v>60</v>
      </c>
      <c r="E8" s="12"/>
      <c r="F8" s="13">
        <f t="shared" ref="F8:K8" si="0">SUM(F2:F6)</f>
        <v>87522799</v>
      </c>
      <c r="G8" s="13">
        <f t="shared" si="0"/>
        <v>20059166.333333332</v>
      </c>
      <c r="H8" s="13">
        <f t="shared" si="0"/>
        <v>5933333.333333334</v>
      </c>
      <c r="I8" s="13">
        <f t="shared" si="0"/>
        <v>2333333.3333333335</v>
      </c>
      <c r="J8" s="13">
        <f t="shared" si="0"/>
        <v>0</v>
      </c>
      <c r="K8" s="13">
        <f t="shared" si="0"/>
        <v>0</v>
      </c>
      <c r="L8" s="13"/>
    </row>
    <row r="10" spans="1:14" x14ac:dyDescent="0.4">
      <c r="M10" s="41"/>
    </row>
    <row r="17" spans="5:6" x14ac:dyDescent="0.4">
      <c r="E17" s="47"/>
    </row>
    <row r="18" spans="5:6" x14ac:dyDescent="0.4">
      <c r="E18" s="3"/>
      <c r="F18" s="43"/>
    </row>
    <row r="19" spans="5:6" x14ac:dyDescent="0.4">
      <c r="F19" s="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zoomScale="85" zoomScaleNormal="85" workbookViewId="0">
      <selection activeCell="B46" sqref="B46"/>
    </sheetView>
  </sheetViews>
  <sheetFormatPr defaultColWidth="11.5546875" defaultRowHeight="16.8" x14ac:dyDescent="0.4"/>
  <cols>
    <col min="1" max="1" width="12.6640625" style="2" bestFit="1" customWidth="1"/>
    <col min="2" max="2" width="66.77734375" style="2" bestFit="1" customWidth="1"/>
    <col min="3" max="3" width="17.44140625" style="2" bestFit="1" customWidth="1"/>
    <col min="4" max="4" width="10.44140625" style="2" bestFit="1" customWidth="1"/>
    <col min="5" max="5" width="12.109375" style="2" bestFit="1" customWidth="1"/>
    <col min="6" max="11" width="14.21875" style="2" customWidth="1"/>
    <col min="12" max="12" width="63.5546875" style="2" bestFit="1" customWidth="1"/>
    <col min="13" max="13" width="25.109375" style="2" customWidth="1"/>
    <col min="14" max="14" width="132.33203125" style="2" customWidth="1"/>
    <col min="15" max="16384" width="11.5546875" style="2"/>
  </cols>
  <sheetData>
    <row r="1" spans="1:19" x14ac:dyDescent="0.4">
      <c r="A1" s="1" t="s">
        <v>5</v>
      </c>
      <c r="B1" s="1" t="s">
        <v>1</v>
      </c>
      <c r="C1" s="1" t="s">
        <v>0</v>
      </c>
      <c r="D1" s="1" t="s">
        <v>30</v>
      </c>
      <c r="E1" s="1" t="s">
        <v>86</v>
      </c>
      <c r="F1" s="1">
        <v>2022</v>
      </c>
      <c r="G1" s="1">
        <v>2023</v>
      </c>
      <c r="H1" s="1">
        <v>2024</v>
      </c>
      <c r="I1" s="1">
        <v>2025</v>
      </c>
      <c r="J1" s="1">
        <v>2026</v>
      </c>
      <c r="K1" s="1">
        <v>2027</v>
      </c>
      <c r="L1" s="1" t="s">
        <v>17</v>
      </c>
      <c r="M1" s="1" t="s">
        <v>66</v>
      </c>
      <c r="N1" s="1" t="s">
        <v>59</v>
      </c>
    </row>
    <row r="2" spans="1:19" x14ac:dyDescent="0.4">
      <c r="A2" s="9" t="s">
        <v>8</v>
      </c>
      <c r="B2" s="9" t="s">
        <v>53</v>
      </c>
      <c r="C2" s="2" t="s">
        <v>9</v>
      </c>
      <c r="D2" s="22" t="s">
        <v>91</v>
      </c>
      <c r="E2" s="3">
        <v>3985607.8</v>
      </c>
      <c r="F2" s="3">
        <v>2746923.3</v>
      </c>
      <c r="G2" s="3">
        <v>871228.4700000002</v>
      </c>
      <c r="H2" s="3"/>
      <c r="I2" s="3"/>
      <c r="J2" s="3"/>
      <c r="K2" s="3"/>
      <c r="L2" s="31" t="s">
        <v>115</v>
      </c>
      <c r="M2" s="2" t="s">
        <v>65</v>
      </c>
      <c r="N2" s="2" t="s">
        <v>54</v>
      </c>
    </row>
    <row r="3" spans="1:19" x14ac:dyDescent="0.4">
      <c r="A3" s="9" t="s">
        <v>8</v>
      </c>
      <c r="B3" s="22" t="s">
        <v>104</v>
      </c>
      <c r="C3" s="2" t="s">
        <v>9</v>
      </c>
      <c r="D3" s="22" t="s">
        <v>91</v>
      </c>
      <c r="E3" s="3">
        <v>6134098.2599999998</v>
      </c>
      <c r="F3" s="3">
        <v>2655776.39</v>
      </c>
      <c r="G3" s="3">
        <v>1492155.0299999998</v>
      </c>
      <c r="H3" s="3"/>
      <c r="I3" s="3"/>
      <c r="J3" s="3"/>
      <c r="K3" s="3"/>
      <c r="L3" s="31" t="s">
        <v>115</v>
      </c>
      <c r="M3" s="2" t="s">
        <v>65</v>
      </c>
      <c r="N3" s="2" t="s">
        <v>55</v>
      </c>
    </row>
    <row r="4" spans="1:19" x14ac:dyDescent="0.4">
      <c r="A4" s="9" t="s">
        <v>8</v>
      </c>
      <c r="B4" s="22" t="s">
        <v>105</v>
      </c>
      <c r="C4" s="2" t="s">
        <v>9</v>
      </c>
      <c r="D4" s="22" t="s">
        <v>91</v>
      </c>
      <c r="E4" s="3">
        <v>1627068.9</v>
      </c>
      <c r="F4" s="3">
        <v>1322628.98</v>
      </c>
      <c r="G4" s="3">
        <v>195249.67999999993</v>
      </c>
      <c r="H4" s="3"/>
      <c r="I4" s="3"/>
      <c r="J4" s="3"/>
      <c r="K4" s="3"/>
      <c r="L4" s="31" t="s">
        <v>115</v>
      </c>
      <c r="M4" s="2" t="s">
        <v>65</v>
      </c>
      <c r="N4" s="2" t="s">
        <v>56</v>
      </c>
    </row>
    <row r="5" spans="1:19" x14ac:dyDescent="0.4">
      <c r="A5" s="9" t="s">
        <v>8</v>
      </c>
      <c r="B5" s="10" t="s">
        <v>18</v>
      </c>
      <c r="C5" s="2" t="s">
        <v>7</v>
      </c>
      <c r="D5" s="2" t="s">
        <v>19</v>
      </c>
      <c r="E5" s="3">
        <v>1998076</v>
      </c>
      <c r="F5" s="3">
        <v>271738</v>
      </c>
      <c r="G5" s="3"/>
      <c r="H5" s="3"/>
      <c r="I5" s="3"/>
      <c r="J5" s="3"/>
      <c r="K5" s="3"/>
      <c r="L5" s="21" t="s">
        <v>90</v>
      </c>
      <c r="M5" s="2" t="s">
        <v>65</v>
      </c>
    </row>
    <row r="6" spans="1:19" x14ac:dyDescent="0.4">
      <c r="A6" s="2">
        <v>1</v>
      </c>
      <c r="B6" s="6" t="s">
        <v>14</v>
      </c>
      <c r="C6" s="2" t="s">
        <v>7</v>
      </c>
      <c r="D6" s="2" t="s">
        <v>57</v>
      </c>
      <c r="E6" s="3">
        <v>3000000</v>
      </c>
      <c r="F6" s="3"/>
      <c r="G6" s="3"/>
      <c r="H6" s="5">
        <v>1000000</v>
      </c>
      <c r="I6" s="5">
        <v>1000000</v>
      </c>
      <c r="J6" s="5">
        <v>1000000</v>
      </c>
      <c r="K6" s="3"/>
      <c r="L6" s="21" t="s">
        <v>90</v>
      </c>
      <c r="M6" s="2" t="s">
        <v>64</v>
      </c>
      <c r="N6" s="2" t="s">
        <v>71</v>
      </c>
    </row>
    <row r="7" spans="1:19" x14ac:dyDescent="0.4">
      <c r="A7" s="2">
        <v>2</v>
      </c>
      <c r="B7" s="6" t="s">
        <v>15</v>
      </c>
      <c r="C7" s="2" t="s">
        <v>7</v>
      </c>
      <c r="D7" s="2" t="s">
        <v>16</v>
      </c>
      <c r="E7" s="7">
        <v>3500000</v>
      </c>
      <c r="F7" s="3"/>
      <c r="G7" s="5">
        <f>E7/4</f>
        <v>875000</v>
      </c>
      <c r="H7" s="5">
        <f>G7</f>
        <v>875000</v>
      </c>
      <c r="I7" s="5">
        <f>H7</f>
        <v>875000</v>
      </c>
      <c r="J7" s="5">
        <f>I7</f>
        <v>875000</v>
      </c>
      <c r="K7" s="3"/>
      <c r="L7" s="21" t="s">
        <v>90</v>
      </c>
      <c r="M7" s="2" t="s">
        <v>64</v>
      </c>
      <c r="N7" s="2" t="s">
        <v>71</v>
      </c>
    </row>
    <row r="8" spans="1:19" x14ac:dyDescent="0.4">
      <c r="A8" s="2">
        <v>3</v>
      </c>
      <c r="B8" s="2" t="s">
        <v>20</v>
      </c>
      <c r="C8" s="2" t="s">
        <v>9</v>
      </c>
      <c r="E8" s="8">
        <v>10356000</v>
      </c>
      <c r="F8" s="3"/>
      <c r="G8" s="3"/>
      <c r="H8" s="3"/>
      <c r="I8" s="3"/>
      <c r="J8" s="3"/>
      <c r="K8" s="3"/>
      <c r="L8" s="31" t="s">
        <v>115</v>
      </c>
      <c r="M8" s="2" t="s">
        <v>64</v>
      </c>
      <c r="N8" s="58" t="s">
        <v>61</v>
      </c>
      <c r="O8" s="58"/>
      <c r="P8" s="58"/>
      <c r="Q8" s="58"/>
      <c r="R8" s="58"/>
      <c r="S8" s="58"/>
    </row>
    <row r="9" spans="1:19" x14ac:dyDescent="0.4">
      <c r="A9" s="2">
        <v>4</v>
      </c>
      <c r="B9" s="2" t="s">
        <v>21</v>
      </c>
      <c r="C9" s="2" t="s">
        <v>9</v>
      </c>
      <c r="E9" s="3">
        <v>3965000</v>
      </c>
      <c r="F9" s="3"/>
      <c r="G9" s="3"/>
      <c r="H9" s="3"/>
      <c r="I9" s="3"/>
      <c r="J9" s="3"/>
      <c r="K9" s="3"/>
      <c r="L9" s="31" t="s">
        <v>115</v>
      </c>
      <c r="M9" s="2" t="s">
        <v>64</v>
      </c>
      <c r="N9" s="58" t="s">
        <v>61</v>
      </c>
      <c r="O9" s="58"/>
      <c r="P9" s="58"/>
      <c r="Q9" s="58"/>
      <c r="R9" s="58"/>
      <c r="S9" s="58"/>
    </row>
    <row r="10" spans="1:19" x14ac:dyDescent="0.4">
      <c r="A10" s="2">
        <v>5</v>
      </c>
      <c r="B10" s="2" t="s">
        <v>23</v>
      </c>
      <c r="C10" s="2" t="s">
        <v>9</v>
      </c>
      <c r="E10" s="3">
        <v>29933000</v>
      </c>
      <c r="F10" s="3"/>
      <c r="G10" s="3"/>
      <c r="H10" s="3"/>
      <c r="I10" s="3"/>
      <c r="J10" s="3"/>
      <c r="K10" s="3"/>
      <c r="L10" s="31" t="s">
        <v>115</v>
      </c>
      <c r="M10" s="2" t="s">
        <v>64</v>
      </c>
      <c r="N10" s="58" t="s">
        <v>61</v>
      </c>
      <c r="O10" s="58"/>
      <c r="P10" s="58"/>
      <c r="Q10" s="58"/>
      <c r="R10" s="58"/>
      <c r="S10" s="58"/>
    </row>
    <row r="11" spans="1:19" x14ac:dyDescent="0.4">
      <c r="A11" s="2">
        <v>6</v>
      </c>
      <c r="B11" s="2" t="s">
        <v>24</v>
      </c>
      <c r="C11" s="2" t="s">
        <v>9</v>
      </c>
      <c r="E11" s="3">
        <v>300000</v>
      </c>
      <c r="F11" s="3"/>
      <c r="G11" s="3"/>
      <c r="H11" s="3"/>
      <c r="I11" s="3"/>
      <c r="J11" s="3"/>
      <c r="K11" s="3"/>
      <c r="L11" s="31" t="s">
        <v>115</v>
      </c>
      <c r="M11" s="2" t="s">
        <v>64</v>
      </c>
      <c r="N11" s="58" t="s">
        <v>61</v>
      </c>
      <c r="O11" s="58"/>
      <c r="P11" s="58"/>
      <c r="Q11" s="58"/>
      <c r="R11" s="58"/>
      <c r="S11" s="58"/>
    </row>
    <row r="12" spans="1:19" x14ac:dyDescent="0.4">
      <c r="A12" s="2">
        <v>7</v>
      </c>
      <c r="B12" s="2" t="s">
        <v>25</v>
      </c>
      <c r="C12" s="2" t="s">
        <v>9</v>
      </c>
      <c r="E12" s="3" t="s">
        <v>22</v>
      </c>
      <c r="F12" s="3"/>
      <c r="G12" s="3"/>
      <c r="H12" s="3"/>
      <c r="I12" s="3"/>
      <c r="J12" s="3"/>
      <c r="K12" s="3"/>
      <c r="L12" s="31" t="s">
        <v>115</v>
      </c>
      <c r="M12" s="2" t="s">
        <v>64</v>
      </c>
      <c r="N12" s="58" t="s">
        <v>61</v>
      </c>
      <c r="O12" s="58"/>
      <c r="P12" s="58"/>
      <c r="Q12" s="58"/>
      <c r="R12" s="58"/>
      <c r="S12" s="58"/>
    </row>
    <row r="13" spans="1:19" x14ac:dyDescent="0.4">
      <c r="A13" s="2">
        <v>8</v>
      </c>
      <c r="B13" s="2" t="s">
        <v>26</v>
      </c>
      <c r="C13" s="2" t="s">
        <v>9</v>
      </c>
      <c r="E13" s="3" t="s">
        <v>22</v>
      </c>
      <c r="F13" s="3"/>
      <c r="G13" s="3"/>
      <c r="H13" s="3"/>
      <c r="I13" s="3"/>
      <c r="J13" s="3"/>
      <c r="K13" s="3"/>
      <c r="L13" s="31" t="s">
        <v>115</v>
      </c>
      <c r="M13" s="2" t="s">
        <v>64</v>
      </c>
      <c r="N13" s="58" t="s">
        <v>61</v>
      </c>
      <c r="O13" s="58"/>
      <c r="P13" s="58"/>
      <c r="Q13" s="58"/>
      <c r="R13" s="58"/>
      <c r="S13" s="58"/>
    </row>
    <row r="14" spans="1:19" x14ac:dyDescent="0.4">
      <c r="A14" s="2">
        <v>9</v>
      </c>
      <c r="B14" s="2" t="s">
        <v>27</v>
      </c>
      <c r="C14" s="2" t="s">
        <v>9</v>
      </c>
      <c r="E14" s="3" t="s">
        <v>22</v>
      </c>
      <c r="F14" s="3"/>
      <c r="G14" s="3"/>
      <c r="H14" s="3"/>
      <c r="I14" s="3"/>
      <c r="J14" s="3"/>
      <c r="K14" s="3"/>
      <c r="L14" s="31" t="s">
        <v>115</v>
      </c>
      <c r="M14" s="2" t="s">
        <v>64</v>
      </c>
      <c r="N14" s="58" t="s">
        <v>61</v>
      </c>
      <c r="O14" s="58"/>
      <c r="P14" s="58"/>
      <c r="Q14" s="58"/>
      <c r="R14" s="58"/>
      <c r="S14" s="58"/>
    </row>
    <row r="15" spans="1:19" x14ac:dyDescent="0.4">
      <c r="A15" s="2">
        <v>10</v>
      </c>
      <c r="B15" s="6" t="s">
        <v>28</v>
      </c>
      <c r="C15" s="2" t="s">
        <v>9</v>
      </c>
      <c r="E15" s="3" t="s">
        <v>22</v>
      </c>
      <c r="F15" s="3"/>
      <c r="G15" s="3"/>
      <c r="H15" s="3"/>
      <c r="I15" s="3"/>
      <c r="J15" s="3"/>
      <c r="K15" s="3"/>
      <c r="L15" s="31" t="s">
        <v>115</v>
      </c>
      <c r="M15" s="2" t="s">
        <v>64</v>
      </c>
      <c r="N15" s="58" t="s">
        <v>61</v>
      </c>
      <c r="O15" s="58"/>
      <c r="P15" s="58"/>
      <c r="Q15" s="58"/>
      <c r="R15" s="58"/>
      <c r="S15" s="58"/>
    </row>
    <row r="16" spans="1:19" x14ac:dyDescent="0.4">
      <c r="E16" s="3"/>
      <c r="N16" s="14"/>
    </row>
    <row r="17" spans="1:14" x14ac:dyDescent="0.4">
      <c r="A17" s="1" t="s">
        <v>60</v>
      </c>
      <c r="B17" s="1"/>
      <c r="C17" s="1"/>
      <c r="D17" s="1"/>
      <c r="E17" s="12"/>
      <c r="F17" s="12">
        <f>SUM(F2:F7)</f>
        <v>6997066.6699999999</v>
      </c>
      <c r="G17" s="12">
        <f t="shared" ref="G17:J17" si="0">SUM(G2:G7)</f>
        <v>3433633.1799999997</v>
      </c>
      <c r="H17" s="12">
        <f t="shared" si="0"/>
        <v>1875000</v>
      </c>
      <c r="I17" s="12">
        <f t="shared" si="0"/>
        <v>1875000</v>
      </c>
      <c r="J17" s="12">
        <f t="shared" si="0"/>
        <v>1875000</v>
      </c>
      <c r="K17" s="12">
        <f t="shared" ref="K17" si="1">SUM(K2:K7)</f>
        <v>0</v>
      </c>
      <c r="L17" s="1"/>
      <c r="M17" s="1"/>
      <c r="N17" s="1"/>
    </row>
    <row r="18" spans="1:14" x14ac:dyDescent="0.4">
      <c r="A18" s="2" t="s">
        <v>67</v>
      </c>
      <c r="E18" s="3"/>
      <c r="F18" s="3"/>
    </row>
    <row r="19" spans="1:14" x14ac:dyDescent="0.4">
      <c r="A19" s="2" t="s">
        <v>68</v>
      </c>
      <c r="F19" s="3">
        <f t="shared" ref="F19:K19" si="2">SUM(F5:F7)+0.15*SUM(F2:F4)</f>
        <v>1280537.3004999999</v>
      </c>
      <c r="G19" s="3">
        <f t="shared" si="2"/>
        <v>1258794.977</v>
      </c>
      <c r="H19" s="3">
        <f t="shared" si="2"/>
        <v>1875000</v>
      </c>
      <c r="I19" s="3">
        <f t="shared" si="2"/>
        <v>1875000</v>
      </c>
      <c r="J19" s="3">
        <f t="shared" si="2"/>
        <v>1875000</v>
      </c>
      <c r="K19" s="3">
        <f t="shared" si="2"/>
        <v>0</v>
      </c>
    </row>
    <row r="20" spans="1:14" x14ac:dyDescent="0.4">
      <c r="A20" s="2" t="s">
        <v>69</v>
      </c>
      <c r="F20" s="3">
        <f t="shared" ref="F20:K20" si="3">0.85*SUM(F2:F4)</f>
        <v>5716529.3695</v>
      </c>
      <c r="G20" s="3">
        <f t="shared" si="3"/>
        <v>2174838.2029999997</v>
      </c>
      <c r="H20" s="3">
        <f t="shared" si="3"/>
        <v>0</v>
      </c>
      <c r="I20" s="3">
        <f t="shared" si="3"/>
        <v>0</v>
      </c>
      <c r="J20" s="3">
        <f t="shared" si="3"/>
        <v>0</v>
      </c>
      <c r="K20" s="3">
        <f t="shared" si="3"/>
        <v>0</v>
      </c>
    </row>
  </sheetData>
  <mergeCells count="8">
    <mergeCell ref="N8:S8"/>
    <mergeCell ref="N14:S14"/>
    <mergeCell ref="N15:S15"/>
    <mergeCell ref="N9:S9"/>
    <mergeCell ref="N10:S10"/>
    <mergeCell ref="N11:S11"/>
    <mergeCell ref="N12:S12"/>
    <mergeCell ref="N13:S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workbookViewId="0">
      <selection activeCell="B7" sqref="B7"/>
    </sheetView>
  </sheetViews>
  <sheetFormatPr defaultRowHeight="16.8" x14ac:dyDescent="0.4"/>
  <cols>
    <col min="1" max="1" width="8" style="20" bestFit="1" customWidth="1"/>
    <col min="2" max="2" width="61.77734375" style="2" bestFit="1" customWidth="1"/>
    <col min="3" max="3" width="9" style="2" bestFit="1" customWidth="1"/>
    <col min="4" max="4" width="11.109375" style="2" bestFit="1" customWidth="1"/>
    <col min="5" max="5" width="12.6640625" style="2" customWidth="1"/>
    <col min="6" max="6" width="8.88671875" style="2"/>
    <col min="7" max="7" width="11.5546875" style="2" bestFit="1" customWidth="1"/>
    <col min="8" max="13" width="8.88671875" style="2"/>
    <col min="14" max="14" width="33.6640625" style="2" bestFit="1" customWidth="1"/>
    <col min="15" max="15" width="16.5546875" style="2" bestFit="1" customWidth="1"/>
    <col min="16" max="16" width="33.44140625" style="2" customWidth="1"/>
    <col min="17" max="16384" width="8.88671875" style="2"/>
  </cols>
  <sheetData>
    <row r="1" spans="1:16" x14ac:dyDescent="0.4">
      <c r="A1" s="18" t="s">
        <v>5</v>
      </c>
      <c r="B1" s="1" t="s">
        <v>1</v>
      </c>
      <c r="C1" s="1" t="s">
        <v>128</v>
      </c>
      <c r="D1" s="1" t="s">
        <v>30</v>
      </c>
      <c r="E1" s="1" t="s">
        <v>86</v>
      </c>
      <c r="F1" s="1">
        <v>2022</v>
      </c>
      <c r="G1" s="1">
        <v>2023</v>
      </c>
      <c r="H1" s="1">
        <v>2024</v>
      </c>
      <c r="I1" s="1">
        <v>2025</v>
      </c>
      <c r="J1" s="1">
        <v>2026</v>
      </c>
      <c r="K1" s="1">
        <v>2027</v>
      </c>
      <c r="L1" s="1">
        <v>2028</v>
      </c>
      <c r="M1" s="1">
        <v>2029</v>
      </c>
      <c r="N1" s="1" t="s">
        <v>17</v>
      </c>
      <c r="O1" s="1" t="s">
        <v>66</v>
      </c>
      <c r="P1" s="1" t="s">
        <v>59</v>
      </c>
    </row>
    <row r="2" spans="1:16" ht="16.8" customHeight="1" x14ac:dyDescent="0.4">
      <c r="A2" s="19">
        <v>1</v>
      </c>
      <c r="B2" s="2" t="s">
        <v>33</v>
      </c>
      <c r="C2" s="40" t="s">
        <v>129</v>
      </c>
      <c r="D2" s="2" t="s">
        <v>74</v>
      </c>
      <c r="E2" s="4">
        <v>19000000</v>
      </c>
      <c r="F2" s="61">
        <v>19000000</v>
      </c>
      <c r="G2" s="61"/>
      <c r="H2" s="16"/>
      <c r="I2" s="16"/>
      <c r="J2" s="16"/>
      <c r="K2" s="16"/>
      <c r="L2" s="16"/>
      <c r="M2" s="16"/>
      <c r="N2" s="21" t="s">
        <v>102</v>
      </c>
      <c r="O2" s="2" t="s">
        <v>64</v>
      </c>
      <c r="P2" s="59" t="s">
        <v>87</v>
      </c>
    </row>
    <row r="3" spans="1:16" x14ac:dyDescent="0.4">
      <c r="A3" s="19">
        <f>A2+1</f>
        <v>2</v>
      </c>
      <c r="B3" s="2" t="s">
        <v>34</v>
      </c>
      <c r="C3" s="40" t="s">
        <v>130</v>
      </c>
      <c r="D3" s="2" t="s">
        <v>75</v>
      </c>
      <c r="E3" s="4">
        <v>45000000</v>
      </c>
      <c r="F3" s="61">
        <v>45000000</v>
      </c>
      <c r="G3" s="61"/>
      <c r="H3" s="61"/>
      <c r="I3" s="61"/>
      <c r="J3" s="61"/>
      <c r="K3" s="61"/>
      <c r="L3" s="16"/>
      <c r="M3" s="16"/>
      <c r="N3" s="21" t="s">
        <v>102</v>
      </c>
      <c r="O3" s="2" t="s">
        <v>64</v>
      </c>
      <c r="P3" s="60"/>
    </row>
    <row r="4" spans="1:16" x14ac:dyDescent="0.4">
      <c r="A4" s="19">
        <f t="shared" ref="A4:A23" si="0">A3+1</f>
        <v>3</v>
      </c>
      <c r="B4" s="2" t="s">
        <v>35</v>
      </c>
      <c r="C4" s="40" t="s">
        <v>129</v>
      </c>
      <c r="D4" s="2" t="s">
        <v>76</v>
      </c>
      <c r="E4" s="4">
        <v>41000000</v>
      </c>
      <c r="F4" s="16"/>
      <c r="G4" s="16"/>
      <c r="H4" s="61">
        <v>41000000</v>
      </c>
      <c r="I4" s="61"/>
      <c r="J4" s="61"/>
      <c r="K4" s="61"/>
      <c r="L4" s="16"/>
      <c r="M4" s="16"/>
      <c r="N4" s="21" t="s">
        <v>102</v>
      </c>
      <c r="O4" s="2" t="s">
        <v>64</v>
      </c>
      <c r="P4" s="60"/>
    </row>
    <row r="5" spans="1:16" x14ac:dyDescent="0.4">
      <c r="A5" s="19">
        <f t="shared" si="0"/>
        <v>4</v>
      </c>
      <c r="B5" s="2" t="s">
        <v>36</v>
      </c>
      <c r="C5" s="40" t="s">
        <v>131</v>
      </c>
      <c r="D5" s="2" t="s">
        <v>74</v>
      </c>
      <c r="E5" s="4">
        <v>24000000</v>
      </c>
      <c r="F5" s="61">
        <v>24000000</v>
      </c>
      <c r="G5" s="61"/>
      <c r="H5" s="16"/>
      <c r="I5" s="16"/>
      <c r="J5" s="16"/>
      <c r="K5" s="16"/>
      <c r="L5" s="16"/>
      <c r="M5" s="16"/>
      <c r="N5" s="21" t="s">
        <v>102</v>
      </c>
      <c r="O5" s="2" t="s">
        <v>64</v>
      </c>
      <c r="P5" s="60"/>
    </row>
    <row r="6" spans="1:16" x14ac:dyDescent="0.4">
      <c r="A6" s="19">
        <f t="shared" si="0"/>
        <v>5</v>
      </c>
      <c r="B6" s="2" t="s">
        <v>37</v>
      </c>
      <c r="C6" s="40" t="s">
        <v>131</v>
      </c>
      <c r="D6" s="2" t="s">
        <v>77</v>
      </c>
      <c r="E6" s="4">
        <v>23000000</v>
      </c>
      <c r="F6" s="16"/>
      <c r="G6" s="16"/>
      <c r="H6" s="16"/>
      <c r="I6" s="17" t="str">
        <f t="shared" ref="I6" si="1">IF(AND(I$1&gt;=$F6,I$1&lt;=$G6),$J6,"")</f>
        <v/>
      </c>
      <c r="J6" s="16"/>
      <c r="K6" s="16"/>
      <c r="L6" s="16"/>
      <c r="M6" s="16"/>
      <c r="N6" s="21" t="s">
        <v>102</v>
      </c>
      <c r="O6" s="2" t="s">
        <v>64</v>
      </c>
      <c r="P6" s="60"/>
    </row>
    <row r="7" spans="1:16" x14ac:dyDescent="0.4">
      <c r="A7" s="19">
        <f t="shared" si="0"/>
        <v>6</v>
      </c>
      <c r="B7" s="2" t="s">
        <v>38</v>
      </c>
      <c r="C7" s="40" t="s">
        <v>129</v>
      </c>
      <c r="D7" s="2" t="s">
        <v>78</v>
      </c>
      <c r="E7" s="4">
        <v>18500000</v>
      </c>
      <c r="F7" s="61">
        <v>18500000</v>
      </c>
      <c r="G7" s="61"/>
      <c r="H7" s="61"/>
      <c r="I7" s="61"/>
      <c r="J7" s="16"/>
      <c r="K7" s="16"/>
      <c r="L7" s="16"/>
      <c r="M7" s="16"/>
      <c r="N7" s="21" t="s">
        <v>102</v>
      </c>
      <c r="O7" s="2" t="s">
        <v>64</v>
      </c>
      <c r="P7" s="60"/>
    </row>
    <row r="8" spans="1:16" x14ac:dyDescent="0.4">
      <c r="A8" s="19">
        <f t="shared" si="0"/>
        <v>7</v>
      </c>
      <c r="B8" s="2" t="s">
        <v>41</v>
      </c>
      <c r="C8" s="40" t="s">
        <v>134</v>
      </c>
      <c r="D8" s="2" t="s">
        <v>80</v>
      </c>
      <c r="E8" s="4">
        <v>9400000</v>
      </c>
      <c r="F8" s="16"/>
      <c r="G8" s="61">
        <v>9400000</v>
      </c>
      <c r="H8" s="61"/>
      <c r="I8" s="61"/>
      <c r="J8" s="16"/>
      <c r="K8" s="16"/>
      <c r="L8" s="16"/>
      <c r="M8" s="16"/>
      <c r="N8" s="21" t="s">
        <v>102</v>
      </c>
      <c r="O8" s="2" t="s">
        <v>64</v>
      </c>
      <c r="P8" s="60"/>
    </row>
    <row r="9" spans="1:16" x14ac:dyDescent="0.4">
      <c r="A9" s="19">
        <f t="shared" si="0"/>
        <v>8</v>
      </c>
      <c r="B9" s="2" t="s">
        <v>73</v>
      </c>
      <c r="C9" s="40" t="s">
        <v>130</v>
      </c>
      <c r="D9" s="2" t="s">
        <v>75</v>
      </c>
      <c r="E9" s="4">
        <v>15000000</v>
      </c>
      <c r="F9" s="61">
        <v>15000000</v>
      </c>
      <c r="G9" s="61"/>
      <c r="H9" s="61"/>
      <c r="I9" s="61"/>
      <c r="J9" s="61"/>
      <c r="K9" s="61"/>
      <c r="L9" s="16"/>
      <c r="M9" s="16"/>
      <c r="N9" s="21" t="s">
        <v>102</v>
      </c>
      <c r="O9" s="2" t="s">
        <v>64</v>
      </c>
      <c r="P9" s="60"/>
    </row>
    <row r="10" spans="1:16" x14ac:dyDescent="0.4">
      <c r="A10" s="19">
        <f t="shared" si="0"/>
        <v>9</v>
      </c>
      <c r="B10" s="2" t="s">
        <v>42</v>
      </c>
      <c r="C10" s="40" t="s">
        <v>131</v>
      </c>
      <c r="D10" s="2" t="s">
        <v>81</v>
      </c>
      <c r="E10" s="4">
        <v>5000000</v>
      </c>
      <c r="F10" s="16"/>
      <c r="G10" s="16"/>
      <c r="H10" s="17" t="str">
        <f>IF(AND(H$1&gt;=$F10,H$1&lt;=$G10),$J10,"")</f>
        <v/>
      </c>
      <c r="I10" s="16"/>
      <c r="J10" s="16"/>
      <c r="K10" s="16"/>
      <c r="L10" s="16"/>
      <c r="M10" s="16"/>
      <c r="N10" s="21" t="s">
        <v>102</v>
      </c>
      <c r="O10" s="2" t="s">
        <v>64</v>
      </c>
      <c r="P10" s="60"/>
    </row>
    <row r="11" spans="1:16" x14ac:dyDescent="0.4">
      <c r="A11" s="19">
        <f t="shared" si="0"/>
        <v>10</v>
      </c>
      <c r="B11" s="2" t="s">
        <v>43</v>
      </c>
      <c r="C11" s="40" t="s">
        <v>131</v>
      </c>
      <c r="D11" s="2" t="s">
        <v>82</v>
      </c>
      <c r="E11" s="4">
        <v>7000000</v>
      </c>
      <c r="F11" s="16"/>
      <c r="G11" s="16"/>
      <c r="H11" s="61">
        <v>7000000</v>
      </c>
      <c r="I11" s="61"/>
      <c r="J11" s="61"/>
      <c r="K11" s="61"/>
      <c r="L11" s="61"/>
      <c r="M11" s="61"/>
      <c r="N11" s="21" t="s">
        <v>102</v>
      </c>
      <c r="O11" s="2" t="s">
        <v>64</v>
      </c>
      <c r="P11" s="60"/>
    </row>
    <row r="12" spans="1:16" x14ac:dyDescent="0.4">
      <c r="A12" s="19">
        <f t="shared" si="0"/>
        <v>11</v>
      </c>
      <c r="B12" s="2" t="s">
        <v>39</v>
      </c>
      <c r="C12" s="40" t="s">
        <v>132</v>
      </c>
      <c r="D12" s="2" t="s">
        <v>79</v>
      </c>
      <c r="E12" s="4">
        <v>8000000</v>
      </c>
      <c r="F12" s="61">
        <v>8000000</v>
      </c>
      <c r="G12" s="61"/>
      <c r="H12" s="61"/>
      <c r="I12" s="16"/>
      <c r="J12" s="16"/>
      <c r="K12" s="16"/>
      <c r="L12" s="16"/>
      <c r="M12" s="16"/>
      <c r="N12" s="21" t="s">
        <v>102</v>
      </c>
      <c r="O12" s="2" t="s">
        <v>64</v>
      </c>
      <c r="P12" s="60"/>
    </row>
    <row r="13" spans="1:16" x14ac:dyDescent="0.4">
      <c r="A13" s="19">
        <f t="shared" si="0"/>
        <v>12</v>
      </c>
      <c r="B13" s="2" t="s">
        <v>40</v>
      </c>
      <c r="C13" s="40" t="s">
        <v>132</v>
      </c>
      <c r="D13" s="2" t="s">
        <v>79</v>
      </c>
      <c r="E13" s="4">
        <v>8500000</v>
      </c>
      <c r="F13" s="61">
        <v>8500000</v>
      </c>
      <c r="G13" s="61"/>
      <c r="H13" s="61"/>
      <c r="I13" s="16"/>
      <c r="J13" s="16"/>
      <c r="K13" s="16"/>
      <c r="L13" s="16"/>
      <c r="M13" s="16"/>
      <c r="N13" s="21" t="s">
        <v>102</v>
      </c>
      <c r="O13" s="2" t="s">
        <v>64</v>
      </c>
      <c r="P13" s="60"/>
    </row>
    <row r="14" spans="1:16" x14ac:dyDescent="0.4">
      <c r="A14" s="19">
        <f t="shared" si="0"/>
        <v>13</v>
      </c>
      <c r="B14" s="2" t="s">
        <v>44</v>
      </c>
      <c r="C14" s="40" t="s">
        <v>130</v>
      </c>
      <c r="D14" s="2" t="s">
        <v>83</v>
      </c>
      <c r="E14" s="4">
        <v>10000000</v>
      </c>
      <c r="F14" s="16"/>
      <c r="G14" s="16"/>
      <c r="H14" s="16"/>
      <c r="I14" s="61">
        <v>10000000</v>
      </c>
      <c r="J14" s="61"/>
      <c r="K14" s="61"/>
      <c r="L14" s="16"/>
      <c r="M14" s="16"/>
      <c r="N14" s="21" t="s">
        <v>102</v>
      </c>
      <c r="O14" s="2" t="s">
        <v>64</v>
      </c>
      <c r="P14" s="60"/>
    </row>
    <row r="15" spans="1:16" x14ac:dyDescent="0.4">
      <c r="A15" s="19">
        <f t="shared" si="0"/>
        <v>14</v>
      </c>
      <c r="B15" s="2" t="s">
        <v>45</v>
      </c>
      <c r="C15" s="40" t="s">
        <v>132</v>
      </c>
      <c r="D15" s="2" t="s">
        <v>74</v>
      </c>
      <c r="E15" s="4">
        <v>7000000</v>
      </c>
      <c r="F15" s="61">
        <v>7000000</v>
      </c>
      <c r="G15" s="61"/>
      <c r="H15" s="16"/>
      <c r="I15" s="16"/>
      <c r="J15" s="16"/>
      <c r="K15" s="16"/>
      <c r="L15" s="16"/>
      <c r="M15" s="16"/>
      <c r="N15" s="21" t="s">
        <v>102</v>
      </c>
      <c r="O15" s="2" t="s">
        <v>64</v>
      </c>
      <c r="P15" s="60"/>
    </row>
    <row r="16" spans="1:16" x14ac:dyDescent="0.4">
      <c r="A16" s="19">
        <f t="shared" si="0"/>
        <v>15</v>
      </c>
      <c r="B16" s="2" t="s">
        <v>46</v>
      </c>
      <c r="C16" s="40" t="s">
        <v>130</v>
      </c>
      <c r="D16" s="2" t="s">
        <v>84</v>
      </c>
      <c r="E16" s="4">
        <v>10000000</v>
      </c>
      <c r="F16" s="16"/>
      <c r="G16" s="61">
        <v>10000000</v>
      </c>
      <c r="H16" s="61"/>
      <c r="I16" s="16"/>
      <c r="J16" s="16"/>
      <c r="K16" s="16"/>
      <c r="L16" s="16"/>
      <c r="M16" s="16"/>
      <c r="N16" s="21" t="s">
        <v>102</v>
      </c>
      <c r="O16" s="2" t="s">
        <v>64</v>
      </c>
      <c r="P16" s="60"/>
    </row>
    <row r="17" spans="1:16" x14ac:dyDescent="0.4">
      <c r="A17" s="19">
        <f t="shared" si="0"/>
        <v>16</v>
      </c>
      <c r="B17" s="2" t="s">
        <v>47</v>
      </c>
      <c r="C17" s="40" t="s">
        <v>132</v>
      </c>
      <c r="D17" s="2" t="s">
        <v>74</v>
      </c>
      <c r="E17" s="4">
        <v>1500000</v>
      </c>
      <c r="F17" s="61">
        <v>1500000</v>
      </c>
      <c r="G17" s="61"/>
      <c r="H17" s="16"/>
      <c r="I17" s="16"/>
      <c r="J17" s="16"/>
      <c r="K17" s="16"/>
      <c r="L17" s="16"/>
      <c r="M17" s="16"/>
      <c r="N17" s="21" t="s">
        <v>102</v>
      </c>
      <c r="O17" s="2" t="s">
        <v>64</v>
      </c>
      <c r="P17" s="60"/>
    </row>
    <row r="18" spans="1:16" x14ac:dyDescent="0.4">
      <c r="A18" s="19">
        <f t="shared" si="0"/>
        <v>17</v>
      </c>
      <c r="B18" s="2" t="s">
        <v>48</v>
      </c>
      <c r="C18" s="40" t="s">
        <v>130</v>
      </c>
      <c r="D18" s="2" t="s">
        <v>74</v>
      </c>
      <c r="E18" s="4">
        <v>7500000</v>
      </c>
      <c r="F18" s="61">
        <v>7500000</v>
      </c>
      <c r="G18" s="61"/>
      <c r="H18" s="16"/>
      <c r="I18" s="16"/>
      <c r="J18" s="16"/>
      <c r="K18" s="16"/>
      <c r="L18" s="16"/>
      <c r="M18" s="16"/>
      <c r="N18" s="21" t="s">
        <v>102</v>
      </c>
      <c r="O18" s="2" t="s">
        <v>64</v>
      </c>
      <c r="P18" s="60"/>
    </row>
    <row r="19" spans="1:16" x14ac:dyDescent="0.4">
      <c r="A19" s="19">
        <f t="shared" si="0"/>
        <v>18</v>
      </c>
      <c r="B19" s="2" t="s">
        <v>72</v>
      </c>
      <c r="C19" s="40" t="s">
        <v>133</v>
      </c>
      <c r="D19" s="2" t="s">
        <v>74</v>
      </c>
      <c r="E19" s="4">
        <v>2500000</v>
      </c>
      <c r="F19" s="61">
        <v>2500000</v>
      </c>
      <c r="G19" s="61"/>
      <c r="H19" s="16"/>
      <c r="I19" s="16"/>
      <c r="J19" s="16"/>
      <c r="K19" s="16"/>
      <c r="L19" s="16"/>
      <c r="M19" s="16"/>
      <c r="N19" s="21" t="s">
        <v>102</v>
      </c>
      <c r="O19" s="2" t="s">
        <v>64</v>
      </c>
      <c r="P19" s="60"/>
    </row>
    <row r="20" spans="1:16" x14ac:dyDescent="0.4">
      <c r="A20" s="19">
        <f t="shared" si="0"/>
        <v>19</v>
      </c>
      <c r="B20" s="2" t="s">
        <v>49</v>
      </c>
      <c r="C20" s="40" t="s">
        <v>131</v>
      </c>
      <c r="D20" s="2" t="s">
        <v>85</v>
      </c>
      <c r="E20" s="4">
        <v>3500000</v>
      </c>
      <c r="F20" s="16"/>
      <c r="G20" s="17">
        <v>3500000</v>
      </c>
      <c r="H20" s="16"/>
      <c r="I20" s="16"/>
      <c r="J20" s="16"/>
      <c r="K20" s="16"/>
      <c r="L20" s="16"/>
      <c r="M20" s="16"/>
      <c r="N20" s="21" t="s">
        <v>102</v>
      </c>
      <c r="O20" s="2" t="s">
        <v>64</v>
      </c>
      <c r="P20" s="60"/>
    </row>
    <row r="21" spans="1:16" x14ac:dyDescent="0.4">
      <c r="A21" s="19">
        <f t="shared" si="0"/>
        <v>20</v>
      </c>
      <c r="B21" s="2" t="s">
        <v>50</v>
      </c>
      <c r="C21" s="40" t="s">
        <v>131</v>
      </c>
      <c r="D21" s="2" t="s">
        <v>74</v>
      </c>
      <c r="E21" s="4">
        <v>3000000</v>
      </c>
      <c r="F21" s="61">
        <v>3000000</v>
      </c>
      <c r="G21" s="61"/>
      <c r="H21" s="16"/>
      <c r="I21" s="16"/>
      <c r="J21" s="16"/>
      <c r="K21" s="16"/>
      <c r="L21" s="16"/>
      <c r="M21" s="16"/>
      <c r="N21" s="21" t="s">
        <v>102</v>
      </c>
      <c r="O21" s="2" t="s">
        <v>64</v>
      </c>
      <c r="P21" s="60"/>
    </row>
    <row r="22" spans="1:16" x14ac:dyDescent="0.4">
      <c r="A22" s="19">
        <f t="shared" si="0"/>
        <v>21</v>
      </c>
      <c r="B22" s="2" t="s">
        <v>51</v>
      </c>
      <c r="C22" s="40" t="s">
        <v>131</v>
      </c>
      <c r="D22" s="2" t="s">
        <v>74</v>
      </c>
      <c r="E22" s="4">
        <v>4000000</v>
      </c>
      <c r="F22" s="61">
        <v>4000000</v>
      </c>
      <c r="G22" s="61"/>
      <c r="H22" s="16"/>
      <c r="I22" s="16"/>
      <c r="J22" s="16"/>
      <c r="K22" s="16"/>
      <c r="L22" s="16"/>
      <c r="M22" s="16"/>
      <c r="N22" s="21" t="s">
        <v>102</v>
      </c>
      <c r="O22" s="2" t="s">
        <v>64</v>
      </c>
      <c r="P22" s="60"/>
    </row>
    <row r="23" spans="1:16" x14ac:dyDescent="0.4">
      <c r="A23" s="19">
        <f t="shared" si="0"/>
        <v>22</v>
      </c>
      <c r="B23" s="2" t="s">
        <v>52</v>
      </c>
      <c r="C23" s="40" t="s">
        <v>130</v>
      </c>
      <c r="D23" s="2" t="s">
        <v>74</v>
      </c>
      <c r="E23" s="4">
        <v>6500000</v>
      </c>
      <c r="F23" s="61">
        <v>6500000</v>
      </c>
      <c r="G23" s="61"/>
      <c r="H23" s="16"/>
      <c r="I23" s="16"/>
      <c r="J23" s="16"/>
      <c r="K23" s="16"/>
      <c r="L23" s="16"/>
      <c r="M23" s="16"/>
      <c r="N23" s="21" t="s">
        <v>102</v>
      </c>
      <c r="O23" s="2" t="s">
        <v>64</v>
      </c>
      <c r="P23" s="60"/>
    </row>
  </sheetData>
  <mergeCells count="20">
    <mergeCell ref="F5:G5"/>
    <mergeCell ref="F7:I7"/>
    <mergeCell ref="F12:H12"/>
    <mergeCell ref="F23:G23"/>
    <mergeCell ref="P2:P23"/>
    <mergeCell ref="G16:H16"/>
    <mergeCell ref="F17:G17"/>
    <mergeCell ref="F18:G18"/>
    <mergeCell ref="F19:G19"/>
    <mergeCell ref="F21:G21"/>
    <mergeCell ref="F22:G22"/>
    <mergeCell ref="F13:H13"/>
    <mergeCell ref="G8:I8"/>
    <mergeCell ref="F9:K9"/>
    <mergeCell ref="H11:M11"/>
    <mergeCell ref="I14:K14"/>
    <mergeCell ref="F15:G15"/>
    <mergeCell ref="F2:G2"/>
    <mergeCell ref="F3:K3"/>
    <mergeCell ref="H4: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Investičný plán</vt:lpstr>
      <vt:lpstr>Priemyselné parky</vt:lpstr>
      <vt:lpstr>Environmentálne záťaže</vt:lpstr>
      <vt:lpstr>MHTH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2022-07-14T13:20:09Z</dcterms:modified>
</cp:coreProperties>
</file>