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ros\Desktop\Investičné\Valaliky\FINAL\"/>
    </mc:Choice>
  </mc:AlternateContent>
  <bookViews>
    <workbookView xWindow="0" yWindow="0" windowWidth="24000" windowHeight="9170" tabRatio="841"/>
  </bookViews>
  <sheets>
    <sheet name="financny plan PP Valaliky" sheetId="1" r:id="rId1"/>
    <sheet name="Geometrické plány a geodetické " sheetId="33" r:id="rId2"/>
    <sheet name="Pedologický a dendrologický pri" sheetId="22" r:id="rId3"/>
    <sheet name="Radónový prieskum" sheetId="23" r:id="rId4"/>
    <sheet name="Hydrogeologický priskum" sheetId="38" r:id="rId5"/>
    <sheet name="Karotáž" sheetId="26" r:id="rId6"/>
    <sheet name="Vsakovacie skúšky" sheetId="30" r:id="rId7"/>
    <sheet name="Geofyzikálny prieskum" sheetId="34" r:id="rId8"/>
    <sheet name="Inžiniersko-geologický prieskum" sheetId="25" r:id="rId9"/>
    <sheet name="Archeologický prieskum" sheetId="27" r:id="rId10"/>
    <sheet name="EIA" sheetId="28" r:id="rId11"/>
    <sheet name="DKP" sheetId="29" r:id="rId12"/>
    <sheet name="Hluková štúdia" sheetId="31" r:id="rId13"/>
    <sheet name="Pyrotechnický prieskum" sheetId="32" r:id="rId14"/>
    <sheet name="Dočasná infraštruktúra" sheetId="9" r:id="rId15"/>
    <sheet name="Zásobovanie pitnou vodou" sheetId="10" r:id="rId16"/>
    <sheet name="Odkanalizovanie územia" sheetId="11" r:id="rId17"/>
    <sheet name="Zás. územia zemným plynom" sheetId="12" r:id="rId18"/>
    <sheet name="Zás. el. energiou VN 22kV" sheetId="13" r:id="rId19"/>
    <sheet name="Zás.  el. energiiou VVN alt I." sheetId="14" r:id="rId20"/>
    <sheet name="Zás.  el. energiiou VVN alt II." sheetId="15" r:id="rId21"/>
    <sheet name="Komunikácie SP Valaliky" sheetId="16" r:id="rId22"/>
    <sheet name="Výstavba dvojpruhovej komunikác" sheetId="17" r:id="rId23"/>
    <sheet name="Prekládka USS fenolovodu" sheetId="18" r:id="rId24"/>
    <sheet name="Odstránenie  STL plynovodu" sheetId="19" r:id="rId25"/>
    <sheet name="Právne služby" sheetId="35" r:id="rId26"/>
    <sheet name="Služby verejného obstáravania" sheetId="8" r:id="rId27"/>
    <sheet name="Personalizovaná tlač" sheetId="36" r:id="rId28"/>
    <sheet name="údržba a prenájmy - prepočet" sheetId="2" r:id="rId29"/>
    <sheet name="JLR predaj pozemkov" sheetId="39" r:id="rId3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38" roundtripDataSignature="AMtx7miQXmBZw+oObT5zqqCcAfXHVKLHig=="/>
    </ext>
  </extLst>
</workbook>
</file>

<file path=xl/calcChain.xml><?xml version="1.0" encoding="utf-8"?>
<calcChain xmlns="http://schemas.openxmlformats.org/spreadsheetml/2006/main">
  <c r="C60" i="1" l="1"/>
  <c r="C48" i="1" l="1"/>
  <c r="H7" i="18"/>
  <c r="H50" i="1"/>
  <c r="G50" i="1"/>
  <c r="E50" i="1"/>
  <c r="F50" i="1"/>
  <c r="H13" i="1"/>
  <c r="C50" i="1" l="1"/>
  <c r="E62" i="1"/>
  <c r="F62" i="1"/>
  <c r="G62" i="1"/>
  <c r="H62" i="1"/>
  <c r="H56" i="1"/>
  <c r="G56" i="1"/>
  <c r="F56" i="1"/>
  <c r="E56" i="1"/>
  <c r="H37" i="1"/>
  <c r="G37" i="1"/>
  <c r="F37" i="1"/>
  <c r="E37" i="1"/>
  <c r="H18" i="1"/>
  <c r="G18" i="1"/>
  <c r="F18" i="1"/>
  <c r="E18" i="1"/>
  <c r="F20" i="38"/>
  <c r="F18" i="38"/>
  <c r="F16" i="38"/>
  <c r="F15" i="38"/>
  <c r="F14" i="38"/>
  <c r="F13" i="38"/>
  <c r="F11" i="38"/>
  <c r="F21" i="38" s="1"/>
  <c r="F7" i="38"/>
  <c r="F6" i="38"/>
  <c r="F5" i="38"/>
  <c r="F4" i="38"/>
  <c r="F13" i="25" l="1"/>
  <c r="F12" i="25"/>
  <c r="F11" i="25"/>
  <c r="F10" i="25"/>
  <c r="F9" i="25"/>
  <c r="F8" i="25"/>
  <c r="F7" i="25"/>
  <c r="F6" i="25"/>
  <c r="F5" i="25"/>
  <c r="F8" i="23"/>
  <c r="F7" i="23"/>
  <c r="H6" i="19" l="1"/>
  <c r="H7" i="19"/>
  <c r="H9" i="16"/>
  <c r="H10" i="16"/>
  <c r="I6" i="15"/>
  <c r="I5" i="15"/>
  <c r="J8" i="15"/>
  <c r="J7" i="15"/>
  <c r="H8" i="13"/>
  <c r="I14" i="10"/>
  <c r="I10" i="9"/>
  <c r="I8" i="9"/>
  <c r="I5" i="9"/>
  <c r="I6" i="12" l="1"/>
  <c r="H5" i="19"/>
  <c r="H8" i="19" s="1"/>
  <c r="H6" i="18"/>
  <c r="H5" i="18"/>
  <c r="H9" i="17"/>
  <c r="H8" i="17"/>
  <c r="H7" i="17"/>
  <c r="H6" i="17"/>
  <c r="H5" i="17"/>
  <c r="H8" i="16"/>
  <c r="H7" i="16"/>
  <c r="H6" i="16"/>
  <c r="H5" i="16"/>
  <c r="H7" i="15"/>
  <c r="H6" i="15"/>
  <c r="H5" i="15"/>
  <c r="H7" i="14"/>
  <c r="J7" i="14" s="1"/>
  <c r="H6" i="14"/>
  <c r="J6" i="14" s="1"/>
  <c r="H5" i="14"/>
  <c r="H9" i="13"/>
  <c r="H7" i="13"/>
  <c r="H6" i="13"/>
  <c r="H5" i="13"/>
  <c r="I7" i="12"/>
  <c r="I5" i="12"/>
  <c r="I9" i="11"/>
  <c r="I8" i="11"/>
  <c r="I7" i="11"/>
  <c r="I6" i="11"/>
  <c r="I5" i="11"/>
  <c r="I15" i="10"/>
  <c r="I13" i="10"/>
  <c r="I12" i="10"/>
  <c r="I11" i="10"/>
  <c r="I10" i="10"/>
  <c r="I9" i="10"/>
  <c r="I8" i="10"/>
  <c r="I7" i="10"/>
  <c r="I6" i="10"/>
  <c r="I5" i="10"/>
  <c r="I9" i="9"/>
  <c r="I7" i="9"/>
  <c r="I6" i="9"/>
  <c r="H10" i="17" l="1"/>
  <c r="H11" i="16"/>
  <c r="H10" i="13"/>
  <c r="I10" i="11"/>
  <c r="I16" i="10"/>
  <c r="I12" i="9"/>
  <c r="I8" i="12"/>
  <c r="J8" i="14"/>
  <c r="C18" i="2"/>
  <c r="D18" i="2" s="1"/>
  <c r="C16" i="2"/>
  <c r="D15" i="2"/>
  <c r="D14" i="2"/>
  <c r="D13" i="2"/>
  <c r="D16" i="2" s="1"/>
  <c r="C10" i="2"/>
  <c r="D10" i="2" s="1"/>
  <c r="D9" i="2"/>
  <c r="D8" i="2"/>
  <c r="D7" i="2"/>
  <c r="C6" i="2"/>
  <c r="C5" i="2"/>
  <c r="D5" i="2" s="1"/>
  <c r="D4" i="2"/>
  <c r="C4" i="2"/>
  <c r="C61" i="1"/>
  <c r="C59" i="1"/>
  <c r="C58" i="1"/>
  <c r="C62" i="1" s="1"/>
  <c r="C55" i="1"/>
  <c r="C54" i="1"/>
  <c r="C53" i="1"/>
  <c r="C52" i="1"/>
  <c r="C49" i="1"/>
  <c r="C47" i="1"/>
  <c r="C45" i="1"/>
  <c r="C44" i="1"/>
  <c r="C43" i="1"/>
  <c r="C41" i="1"/>
  <c r="C40" i="1"/>
  <c r="C36" i="1"/>
  <c r="C35" i="1"/>
  <c r="C34" i="1"/>
  <c r="C33" i="1"/>
  <c r="C32" i="1"/>
  <c r="C31" i="1"/>
  <c r="C30" i="1"/>
  <c r="C29" i="1"/>
  <c r="C28" i="1"/>
  <c r="C27" i="1"/>
  <c r="C25" i="1"/>
  <c r="C24" i="1"/>
  <c r="C23" i="1"/>
  <c r="C22" i="1"/>
  <c r="C21" i="1"/>
  <c r="C20" i="1"/>
  <c r="C16" i="1"/>
  <c r="C15" i="1"/>
  <c r="C14" i="1"/>
  <c r="H11" i="1"/>
  <c r="H64" i="1" s="1"/>
  <c r="H65" i="1" s="1"/>
  <c r="G10" i="1"/>
  <c r="C10" i="1" s="1"/>
  <c r="F9" i="1"/>
  <c r="C9" i="1" s="1"/>
  <c r="E8" i="1"/>
  <c r="C8" i="1" s="1"/>
  <c r="E7" i="1"/>
  <c r="C7" i="1" s="1"/>
  <c r="E6" i="1"/>
  <c r="C6" i="1" s="1"/>
  <c r="E5" i="1"/>
  <c r="C5" i="1" s="1"/>
  <c r="E4" i="1"/>
  <c r="C4" i="1" s="1"/>
  <c r="C18" i="1" l="1"/>
  <c r="C56" i="1"/>
  <c r="C37" i="1"/>
  <c r="F11" i="1"/>
  <c r="C11" i="2"/>
  <c r="E11" i="1"/>
  <c r="D6" i="2"/>
  <c r="D11" i="2" s="1"/>
  <c r="G11" i="1"/>
  <c r="G64" i="1" s="1"/>
  <c r="G65" i="1" s="1"/>
  <c r="C11" i="1" l="1"/>
  <c r="C64" i="1" s="1"/>
  <c r="E64" i="1"/>
  <c r="E65" i="1" s="1"/>
  <c r="F64" i="1"/>
  <c r="F65" i="1" s="1"/>
  <c r="F66" i="1" s="1"/>
  <c r="F67" i="1"/>
  <c r="F68" i="1" s="1"/>
  <c r="H66" i="1"/>
  <c r="H67" i="1"/>
  <c r="H68" i="1" s="1"/>
  <c r="H69" i="1" s="1"/>
  <c r="G66" i="1"/>
  <c r="G67" i="1"/>
  <c r="C65" i="1" l="1"/>
  <c r="C66" i="1" s="1"/>
  <c r="C67" i="1"/>
  <c r="F69" i="1"/>
  <c r="E67" i="1"/>
  <c r="E66" i="1"/>
  <c r="G68" i="1"/>
  <c r="G69" i="1" s="1"/>
  <c r="E68" i="1" l="1"/>
  <c r="E69" i="1" s="1"/>
  <c r="C68" i="1"/>
  <c r="C69" i="1" s="1"/>
</calcChain>
</file>

<file path=xl/sharedStrings.xml><?xml version="1.0" encoding="utf-8"?>
<sst xmlns="http://schemas.openxmlformats.org/spreadsheetml/2006/main" count="1195" uniqueCount="656">
  <si>
    <t>Čerpanie finančných prostriedkov v jednotlivých rokoch</t>
  </si>
  <si>
    <t>ide o transfer medzi štátnymi inštitúciami?</t>
  </si>
  <si>
    <t>rok 2021</t>
  </si>
  <si>
    <t>rok 2022</t>
  </si>
  <si>
    <t>rok 2023</t>
  </si>
  <si>
    <t>rok 2024</t>
  </si>
  <si>
    <t>transfer voči štátnej inštitúcii</t>
  </si>
  <si>
    <t>SPOLU POZEMKY 381 ha (štátne inštitúcie 67,56 ha + súkromníci 313,44 ha)</t>
  </si>
  <si>
    <t>Zriadenie vecných bremien pre siete externej infraštruktúry</t>
  </si>
  <si>
    <t>Spracovanie geometrických plánov</t>
  </si>
  <si>
    <t>Vyhotovenie znaleckých posudkov pre potreby výkupov a vyvlastňovania</t>
  </si>
  <si>
    <t>Správne poplatky platené SR - za vklady do katastra, poštovné</t>
  </si>
  <si>
    <t>Overenie podpisov, notárske poplatky</t>
  </si>
  <si>
    <t>SPOLU administratívno/technické náklady na obstaranie pozemkov</t>
  </si>
  <si>
    <t>Polohopis a výškopis územia</t>
  </si>
  <si>
    <t>Pedologický a dendrologický prieskum</t>
  </si>
  <si>
    <t>Radónový prieskum</t>
  </si>
  <si>
    <t>Hydrogeologický prieskum</t>
  </si>
  <si>
    <t>Geofyzikálne merania v HG vrtoch - karotáž</t>
  </si>
  <si>
    <t>Monitorovacie vrty a vsakovacie skúšky podložia</t>
  </si>
  <si>
    <t>Geofyzikálny prieskum</t>
  </si>
  <si>
    <t>Inžinierskogeologický prieskum</t>
  </si>
  <si>
    <t>Archeologický prieskum</t>
  </si>
  <si>
    <t>Zabezpečovateľ procesu posudzovania vplyvov na životné prostredie (EIA)</t>
  </si>
  <si>
    <t>Rozptylová štúdia (EIA)</t>
  </si>
  <si>
    <t>Natura 2000 (EIA)</t>
  </si>
  <si>
    <t>Dopravnokapacitné posúdenie (EIA)</t>
  </si>
  <si>
    <t>Hluková štúdia (EIA)</t>
  </si>
  <si>
    <t>Pyrotechnický prieskum pre ext. infraštruktúru</t>
  </si>
  <si>
    <t xml:space="preserve">Študia realizovateľnosti  (schválenie konceptu so správcami sietí a zhodnotenie podmienok prípravy a realizácie) </t>
  </si>
  <si>
    <t>Projekčná a inžinierska činnosť  (len ext. infraštruktúra)</t>
  </si>
  <si>
    <t>SPOLU (prípravné práce, prieskumy, projekčná/inžinierska činnosť)</t>
  </si>
  <si>
    <t xml:space="preserve">SPOLU STAVEBNÉ PRÁCE </t>
  </si>
  <si>
    <t>SPOLU (prevádzka realizátora - MH Invest II, s.r.o.)</t>
  </si>
  <si>
    <t>Právne služby a právne poradenstvo</t>
  </si>
  <si>
    <t>Služby verejného obstarávania (poradenstvo)</t>
  </si>
  <si>
    <t>Poskytnutie služieb personalizovanej hromadnej tlače a súvisiacich služieb</t>
  </si>
  <si>
    <t>Technický dozor investora</t>
  </si>
  <si>
    <t>SPOLU (ostatné réžijné náklady)</t>
  </si>
  <si>
    <t>TOTAL NÁKLADY NA VYBUDOVANIE PP VALALIKY (BEZ DPH)</t>
  </si>
  <si>
    <t>sadzba DPH podla požiek kde sa uplatňuje</t>
  </si>
  <si>
    <t>TOTAL NÁKLADY NA VYBUDOVANIE PP VALALIKY (S DPH)</t>
  </si>
  <si>
    <t>TOTAL NÁKLADY NA VYBUDOVANIE PP VALALIKY BEZ ŠTÁTNYCH TRANSFEROV (BEZ DPH)</t>
  </si>
  <si>
    <t>TOTAL NÁKLADY NA VYBUDOVANIE PP VALALIKY BEZ ŠTÁTNYCH TRANSFEROV   (S DPH)</t>
  </si>
  <si>
    <t>prevádzkový cashflow v prechodnom období</t>
  </si>
  <si>
    <t>ročný cashflow s DPH</t>
  </si>
  <si>
    <t>ročný cashflow bez DPH</t>
  </si>
  <si>
    <t>pokiaľ sa park čiastočne nenaplní 
(roky 2025-2029)</t>
  </si>
  <si>
    <t>zimná</t>
  </si>
  <si>
    <t>letná</t>
  </si>
  <si>
    <t>osvetlenie</t>
  </si>
  <si>
    <t>elektroprípojky - udržba</t>
  </si>
  <si>
    <t>vodovod údržba - prvé roky</t>
  </si>
  <si>
    <t>náklady MH Invest II</t>
  </si>
  <si>
    <t>mzdy</t>
  </si>
  <si>
    <t>TOTAL</t>
  </si>
  <si>
    <t>po čiastočnom naplnenú parku 
(2030 a neskôr)</t>
  </si>
  <si>
    <t>plynovod prenájom - keď sa začne plniť PP</t>
  </si>
  <si>
    <t xml:space="preserve">elektrostanica prenájom - keď sa začne plniť PP </t>
  </si>
  <si>
    <t>vodovod prenájom - keď sa začne plniť PP</t>
  </si>
  <si>
    <t>závislé od predaja v %</t>
  </si>
  <si>
    <t>zisk z prenájmu agro pôdy</t>
  </si>
  <si>
    <t>P.Č.</t>
  </si>
  <si>
    <t>Typ</t>
  </si>
  <si>
    <t>Kód</t>
  </si>
  <si>
    <t>Popis</t>
  </si>
  <si>
    <t>M.J.</t>
  </si>
  <si>
    <t>Množstvo</t>
  </si>
  <si>
    <t>J.cena(EUR)</t>
  </si>
  <si>
    <t>Cena celkom(EUR)</t>
  </si>
  <si>
    <t>m2</t>
  </si>
  <si>
    <t>bm</t>
  </si>
  <si>
    <t>kpl</t>
  </si>
  <si>
    <t>ks</t>
  </si>
  <si>
    <t>Uhradí VSD</t>
  </si>
  <si>
    <t>Uhradí MHI2</t>
  </si>
  <si>
    <t>1400x22</t>
  </si>
  <si>
    <t>1340x10</t>
  </si>
  <si>
    <t>1900x3</t>
  </si>
  <si>
    <t>m</t>
  </si>
  <si>
    <t>Rozpočet</t>
  </si>
  <si>
    <t>Cena celkom</t>
  </si>
  <si>
    <t>mesiac</t>
  </si>
  <si>
    <r>
      <t xml:space="preserve">Odstránenie dočasnej infraštruktúry,           </t>
    </r>
    <r>
      <rPr>
        <i/>
        <sz val="9"/>
        <color theme="1"/>
        <rFont val="Arial"/>
        <family val="2"/>
        <charset val="238"/>
      </rPr>
      <t>odstránenie panelovej komunikácie a panelového parkoviska so štrkodrvovým podložím, vrátane odvozu materiálu a vrátenie terénu do pôvodného stavu.</t>
    </r>
  </si>
  <si>
    <t xml:space="preserve">Poznámka:  </t>
  </si>
  <si>
    <r>
      <t xml:space="preserve">Spevnené parkovisko,                                               </t>
    </r>
    <r>
      <rPr>
        <i/>
        <sz val="9"/>
        <color theme="1"/>
        <rFont val="Arial"/>
        <family val="2"/>
        <charset val="238"/>
      </rPr>
      <t>so zemnými prácami, podkladom so štrkodrvy a cestnými panelmi</t>
    </r>
    <r>
      <rPr>
        <sz val="11"/>
        <color theme="1"/>
        <rFont val="Arial"/>
        <family val="2"/>
        <charset val="238"/>
      </rPr>
      <t>,</t>
    </r>
  </si>
  <si>
    <r>
      <t xml:space="preserve">Spotreba el.energie pre vonkajšie osvetlenie, </t>
    </r>
    <r>
      <rPr>
        <i/>
        <sz val="9"/>
        <color theme="1"/>
        <rFont val="Arial"/>
        <family val="2"/>
        <charset val="238"/>
      </rPr>
      <t>počas výstavby 4 rokov pre cca 25 kandelábrov a 50 ks svietidiel o výkone po 250 W,</t>
    </r>
  </si>
  <si>
    <r>
      <t xml:space="preserve">Vonkajšie osvetlenie komunikácie a parkoviska,  </t>
    </r>
    <r>
      <rPr>
        <i/>
        <sz val="9"/>
        <color theme="1"/>
        <rFont val="Arial"/>
        <family val="2"/>
        <charset val="238"/>
      </rPr>
      <t xml:space="preserve">v dl. 1.100 bm, 25 kandelábrov a 50 ks svietidiel,                                                                 </t>
    </r>
  </si>
  <si>
    <t>Poznámka:</t>
  </si>
  <si>
    <r>
      <t xml:space="preserve">Dočasná prípojka vody,                                           </t>
    </r>
    <r>
      <rPr>
        <i/>
        <sz val="9"/>
        <color theme="1"/>
        <rFont val="Arial"/>
        <family val="2"/>
        <charset val="238"/>
      </rPr>
      <t>pre potreby výstavby v dl. 1.000 bm, PE D 63x5,4</t>
    </r>
  </si>
  <si>
    <r>
      <t xml:space="preserve">Manipulačné komory,                             </t>
    </r>
    <r>
      <rPr>
        <i/>
        <sz val="9"/>
        <color theme="1"/>
        <rFont val="Arial"/>
        <family val="2"/>
        <charset val="238"/>
      </rPr>
      <t xml:space="preserve">železobetónové obslužné objekty pri vodojemoch 2 ks, vrátane potrebných technologických armatúr </t>
    </r>
  </si>
  <si>
    <r>
      <t xml:space="preserve">Vodojemy 2 x 2.000 m3,                          </t>
    </r>
    <r>
      <rPr>
        <i/>
        <sz val="9"/>
        <color theme="1"/>
        <rFont val="Arial"/>
        <family val="2"/>
        <charset val="238"/>
      </rPr>
      <t>železobetónové podzemné nádrže 2 ks, so zemným obsypom, oplotením, obslužnou komunikáciou,</t>
    </r>
  </si>
  <si>
    <r>
      <t xml:space="preserve">Príjazdová asfaltová komunikácia k vodojemom,   </t>
    </r>
    <r>
      <rPr>
        <i/>
        <sz val="9"/>
        <color theme="1"/>
        <rFont val="Arial"/>
        <family val="2"/>
        <charset val="238"/>
      </rPr>
      <t xml:space="preserve">príjazdová asfaltobetónová komunikácia v dl. 750 bm, š. 8 m = 6.000 m2 </t>
    </r>
  </si>
  <si>
    <r>
      <t xml:space="preserve">Kanalizačné splaškové potrubie DN 500,  </t>
    </r>
    <r>
      <rPr>
        <i/>
        <sz val="9"/>
        <color theme="1"/>
        <rFont val="Arial"/>
        <family val="2"/>
        <charset val="238"/>
      </rPr>
      <t xml:space="preserve">potrubie z územia SP po ČOV v dl. 3,6 km, </t>
    </r>
  </si>
  <si>
    <r>
      <t xml:space="preserve">Odvádzacie potrubie DN 1000,             </t>
    </r>
    <r>
      <rPr>
        <i/>
        <sz val="9"/>
        <color theme="1"/>
        <rFont val="Arial"/>
        <family val="2"/>
        <charset val="238"/>
      </rPr>
      <t xml:space="preserve">združené potrubie z ČOV po vyčistení splaškových vôd a dažďové vody po obchvate ČOV v dl. 5,5 km so zaústením do recipientu Hornád, </t>
    </r>
  </si>
  <si>
    <r>
      <t xml:space="preserve">Dažďová kanalizácia DN 1000,         </t>
    </r>
    <r>
      <rPr>
        <i/>
        <sz val="9"/>
        <color theme="1"/>
        <rFont val="Arial"/>
        <family val="2"/>
        <charset val="238"/>
      </rPr>
      <t xml:space="preserve">potrubie z územia SP po ČOV s obchvatom ČOV v dl. 3,6 km s následným napojením za ČOV,  </t>
    </r>
  </si>
  <si>
    <r>
      <t xml:space="preserve">Prečerpávacie stanice,                               </t>
    </r>
    <r>
      <rPr>
        <i/>
        <sz val="9"/>
        <color theme="1"/>
        <rFont val="Arial"/>
        <family val="2"/>
        <charset val="238"/>
      </rPr>
      <t>v trase splaškovej a dažďovej kanalizácie na území SP až po recipient Hornád,</t>
    </r>
    <r>
      <rPr>
        <sz val="11"/>
        <color theme="1"/>
        <rFont val="Arial"/>
        <family val="2"/>
        <charset val="238"/>
      </rPr>
      <t xml:space="preserve">   </t>
    </r>
  </si>
  <si>
    <t xml:space="preserve"> </t>
  </si>
  <si>
    <r>
      <t xml:space="preserve">Čistiareň odpadových vôd,                   </t>
    </r>
    <r>
      <rPr>
        <i/>
        <sz val="9"/>
        <color theme="1"/>
        <rFont val="Arial"/>
        <family val="2"/>
        <charset val="238"/>
      </rPr>
      <t xml:space="preserve">ČOV pre 4.500 EO pre splaškové vody, stavebné a technologické objekty: ČS, Rozdeľovací objekt, Biologické čistenie, Dosadzovacie nádrže, Kalové hospodárstvo, Merný objekt, Elektročasť ČOV ... ,  </t>
    </r>
  </si>
  <si>
    <r>
      <t xml:space="preserve">Regulačná stanica VTL/STL,  </t>
    </r>
    <r>
      <rPr>
        <i/>
        <sz val="9"/>
        <color theme="1"/>
        <rFont val="Arial"/>
        <family val="2"/>
        <charset val="238"/>
      </rPr>
      <t xml:space="preserve">regulačná stanica plynu od  5.000 do 10.000 Nm³/h, </t>
    </r>
  </si>
  <si>
    <r>
      <t xml:space="preserve">Meracia šachta pre obec Haniska,              </t>
    </r>
    <r>
      <rPr>
        <i/>
        <sz val="9"/>
        <color theme="1"/>
        <rFont val="Arial"/>
        <family val="2"/>
        <charset val="238"/>
      </rPr>
      <t xml:space="preserve">železobetónová podzemná technologická šachta s odbočením vodovodnej vetvy a s meraním,  </t>
    </r>
  </si>
  <si>
    <r>
      <t xml:space="preserve">Výtlačné potrubie DN 300,                                 </t>
    </r>
    <r>
      <rPr>
        <i/>
        <sz val="9"/>
        <color theme="1"/>
        <rFont val="Arial"/>
        <family val="2"/>
        <charset val="238"/>
      </rPr>
      <t>výtlačné potrubie DN 300 v dl. 750 bm od hlavnej trasy vodovodu z ČS k vodojemom,</t>
    </r>
  </si>
  <si>
    <r>
      <t xml:space="preserve">Čerpacia stanica s akumulačnou nádržou,                                              </t>
    </r>
    <r>
      <rPr>
        <i/>
        <sz val="9"/>
        <color theme="1"/>
        <rFont val="Arial"/>
        <family val="2"/>
        <charset val="238"/>
      </rPr>
      <t>podzemný a nadzemný železobetónový objekt vrátane akumulačnej nádrže, technologických zariadení, čerpadiel a armatúr s výtlakom DN 300 do vodojemov,</t>
    </r>
  </si>
  <si>
    <r>
      <t xml:space="preserve">NN prípojka k vodojemom a ČS,                        </t>
    </r>
    <r>
      <rPr>
        <i/>
        <sz val="9"/>
        <color theme="1"/>
        <rFont val="Arial"/>
        <family val="2"/>
        <charset val="238"/>
      </rPr>
      <t>zemná NN prípojka v dl. 1.200 bm pre potreby vodojemov a čerpacej stanice, vrátane podvrtávok,</t>
    </r>
  </si>
  <si>
    <r>
      <t xml:space="preserve">Telemetrické riadenie,                                     </t>
    </r>
    <r>
      <rPr>
        <i/>
        <sz val="9"/>
        <color theme="1"/>
        <rFont val="Arial"/>
        <family val="2"/>
        <charset val="238"/>
      </rPr>
      <t xml:space="preserve">automatické telemetrické riadenie spúšťania, dopĺňania a prevádzky celého vodovodného systému s diaľkovým ovládaním prevádzky, </t>
    </r>
    <r>
      <rPr>
        <sz val="11"/>
        <color theme="1"/>
        <rFont val="Arial"/>
        <family val="2"/>
        <charset val="238"/>
      </rPr>
      <t xml:space="preserve"> </t>
    </r>
  </si>
  <si>
    <r>
      <t xml:space="preserve">Vodovod DN 400,                                                    </t>
    </r>
    <r>
      <rPr>
        <i/>
        <sz val="9"/>
        <color theme="1"/>
        <rFont val="Arial"/>
        <family val="2"/>
        <charset val="238"/>
      </rPr>
      <t>dl. 11.000 bm, vrátane zemných prác, podvrtávok a všetkých potrebných armatúr a elektrotvaroviek,</t>
    </r>
  </si>
  <si>
    <r>
      <t xml:space="preserve">Armatúrne šachty v trase,   </t>
    </r>
    <r>
      <rPr>
        <i/>
        <sz val="9"/>
        <color theme="1"/>
        <rFont val="Arial"/>
        <family val="2"/>
        <charset val="238"/>
      </rPr>
      <t>železobetónové podzemné objekty 6 ks s technologickými armatúrami, odbočeniami a meraním,</t>
    </r>
  </si>
  <si>
    <r>
      <t xml:space="preserve">Prekládka existujúceho podzemného VN vedenia,   </t>
    </r>
    <r>
      <rPr>
        <i/>
        <sz val="9"/>
        <color theme="1"/>
        <rFont val="Arial"/>
        <family val="2"/>
        <charset val="238"/>
      </rPr>
      <t>prekládka VN vedenia v kolidujúcej trase budúcej vodovodnej prípojky v dl. 440 bm vo vozovke,</t>
    </r>
    <r>
      <rPr>
        <sz val="11"/>
        <color theme="1"/>
        <rFont val="Arial"/>
        <family val="2"/>
        <charset val="238"/>
      </rPr>
      <t xml:space="preserve"> </t>
    </r>
  </si>
  <si>
    <t>Pol. č.9 je vykalkulovaná ako VN zemná prípojka v cene 115,- EUR/bm a doplnená konštrukcia asfaltobetónovej vozovky so všetkými vrstvami v cene: 163,- EUR/bm, spolu celkom: 285,- EUR/bm.</t>
  </si>
  <si>
    <t xml:space="preserve">Pol. č.6 a 11 sú odhadnuté ceny z podobného objektu z r. 2008 kde bola cena: 35.800,- EUR/ks, po indexácii z titulu inflácie kalkulujeme pre r.2021 pre technologicky o niečo menšiu armatúrnu a meraciu šachtu cenu: 38.000,- EUR/ks.  </t>
  </si>
  <si>
    <t>Pol. č.10 "Telemetrické riadenie" vychádza z rozpočtu z r. 2008 kde bola cena: 91.200,- EUR/kpl, nakoľko po preverení cien zariadení z tohto roku nedošlo z titulu inflácie oproti r. 2008 k navýšeniu cien zapracovali sme cenu 91.500,- EUR/kpl.</t>
  </si>
  <si>
    <r>
      <t xml:space="preserve">Dočasná prípojka splaškovej kanalizácie,             </t>
    </r>
    <r>
      <rPr>
        <i/>
        <sz val="9"/>
        <color theme="1"/>
        <rFont val="Arial"/>
        <family val="2"/>
        <charset val="238"/>
      </rPr>
      <t xml:space="preserve">pre potreby výstavby DN 300 v dl. 150 bm x 320,- EUR/bm, vrátane žumpy 25 m3 = 20.000,- EUR </t>
    </r>
  </si>
  <si>
    <r>
      <t xml:space="preserve">NN prípojky,                                         </t>
    </r>
    <r>
      <rPr>
        <i/>
        <sz val="9"/>
        <color theme="1"/>
        <rFont val="Arial"/>
        <family val="2"/>
        <charset val="238"/>
      </rPr>
      <t xml:space="preserve"> pre ČOV, regulačnú stanicu plynu, nevyhnutné verejné osvetlenie, napojenie areálu ÚKSÚP, vrátane dočasného napájania počas výstavby,</t>
    </r>
  </si>
  <si>
    <r>
      <t xml:space="preserve">STL distribučný rozvod DN 100,   </t>
    </r>
    <r>
      <rPr>
        <i/>
        <sz val="9"/>
        <color theme="1"/>
        <rFont val="Arial"/>
        <family val="2"/>
        <charset val="238"/>
      </rPr>
      <t>areálový rozvod v dl. 1.500 bm,</t>
    </r>
    <r>
      <rPr>
        <sz val="11"/>
        <color theme="1"/>
        <rFont val="Arial"/>
        <family val="2"/>
        <charset val="238"/>
      </rPr>
      <t xml:space="preserve"> </t>
    </r>
  </si>
  <si>
    <r>
      <t xml:space="preserve">VN zemná prípojka, </t>
    </r>
    <r>
      <rPr>
        <i/>
        <sz val="9"/>
        <color theme="1"/>
        <rFont val="Arial"/>
        <family val="2"/>
        <charset val="238"/>
      </rPr>
      <t xml:space="preserve">                             vyvedená z ES Haniska do SP, s možnosťou využitia možnej prenosovej kapacity do 10 MW k jednotlivým transformátorom</t>
    </r>
    <r>
      <rPr>
        <sz val="11"/>
        <color theme="1"/>
        <rFont val="Arial"/>
        <family val="2"/>
        <charset val="238"/>
      </rPr>
      <t>,</t>
    </r>
  </si>
  <si>
    <r>
      <t xml:space="preserve">Rozvádzače,                                 </t>
    </r>
    <r>
      <rPr>
        <i/>
        <sz val="9"/>
        <color theme="1"/>
        <rFont val="Arial"/>
        <family val="2"/>
        <charset val="238"/>
      </rPr>
      <t>rozvádzače na strane VN aj NN v trase.</t>
    </r>
  </si>
  <si>
    <r>
      <t xml:space="preserve">Úpravy v elektrostanici ES Haniska,                      </t>
    </r>
    <r>
      <rPr>
        <i/>
        <sz val="9"/>
        <color theme="1"/>
        <rFont val="Arial"/>
        <family val="2"/>
        <charset val="238"/>
      </rPr>
      <t>osadenie rozvádzača a technologické úpravy v ES,</t>
    </r>
  </si>
  <si>
    <t>Cena za pol. č.1 "VN zemná prípojka" za bm trasy, vrátane zemných prác je vykalkulovaná v CÚ 2021/I. po konzultácii s Východoslovenskou distribučnou (VSD) v cene: 115,- EUR/bm.</t>
  </si>
  <si>
    <r>
      <t xml:space="preserve">Inžinierska a projekčná činnosť tejto VVN prípojky,   </t>
    </r>
    <r>
      <rPr>
        <i/>
        <sz val="9"/>
        <color theme="1"/>
        <rFont val="Arial"/>
        <family val="2"/>
        <charset val="238"/>
      </rPr>
      <t xml:space="preserve">inžinierska a projekčná činnosť pre všetky stupne PD, územné, stavebné a kolaudačné konanie, realizačná PD, </t>
    </r>
  </si>
  <si>
    <t xml:space="preserve">Nová ES rozvodňa v strategickom parku,  </t>
  </si>
  <si>
    <t>Pol.č.1: Cena vzdušného vedenia je vykalkulovaná v CÚ 2021/I po konzultácii s Východoslovenskou distribučnou (VSD) v cene: 250,- EUR/bm. Celú čiastku: 1.025.000,- EUR hradí a realizuje VSD (vedenie ostáva v majetku VSD).</t>
  </si>
  <si>
    <t xml:space="preserve">Pol.č.3: Cena za inžiniersku a projekčnú činnosť pre všetky stupne PD je vykalkulovaná v sume 10% z budúcich investičných nákladov, čiže z 5.025.000,- EUR, čo predstavuje sumu: 502.500,- EUR. </t>
  </si>
  <si>
    <t>Pol.č.2: "Nová ES rozvodňa v SP": Cena je vykalkulovaná v CÚ 2021/I po konzultácii s Východoslovenskou distribučnou (VSD) v cene: 4.512.500,- EUR (ES ostáva v majetku SR, zastúpenej spol. MH Invest II).</t>
  </si>
  <si>
    <t>Jednotkové ceny pri položkách č.: 1, 2, 3, 4, 5, 6, 8, 11, sú po zohľadnení indexácie z titulu inflácie, prevzaté zo staršieho podobného projektu a to: "Samsung Voderady", realizovaného v r. 2007 - 2008, kde cena stavby vzišla z verejného obstarávania na výber zhotoviteľa stavby.                                                                                                                                                                                                             Cena za pol. č.1 "Vodovod DN 250" a za bm trasy, vrátane zemných prác bola v rozpočte z r. 2008:  153,- EUR/bm, po indexácii z titulu inflácie kalkulujeme pre r.2021 cenu: 200,- EUR/bm a po aktualizácii na DN 400 je v tomto rozpočte: 320,- EUR/bm a pre pol. č.5 Výtlačné potrubie DN 300 je v tomto rozpočte cena: 280,- EUR/bm.</t>
  </si>
  <si>
    <t>Cena za pol. č.2 "Vodojemy 2 x 2.000 m3": v rozpočte z r. 2008 pre podzemný žlb.vodojem 400 m3 bola cena: 161.000,- EUR/ks, po indexácii z titulu inflácie kalkulujeme pre r.2021 a pre veľkosť vodojemu 2 x 2.000 m3 cenu: 967.000,- EUR/ks.</t>
  </si>
  <si>
    <t>Cena za pol. č.3 "Manipulačné komory": v rozpočte z r. 2008 bola cena: 40.000,- EUR/ks, po indexácii z titulu inflácie kalkulujeme pre r.2021 a pre rozmerovo a technologicky väčšiu manipulačnú komoru cenu: 68.000,- EUR/ks.</t>
  </si>
  <si>
    <t>Cena za pol. č.4 "Čerpacia stanica s akumulačnou nádržou": v rozpočte z r. 2008 bola cena: 113.000,- EUR/ks, po indexácii z titulu inflácie kalkulujeme pre r.2021 cenu: 145.500,- EUR/ks.</t>
  </si>
  <si>
    <t xml:space="preserve">Cena za pol. č.7 "Príjazdová asfaltová komunikácia" v rozpočte z r. 2008 bola cena: 127,- EUR/m2 a po zohľadnení indexácie z titulu inflácie pre r. 2021 kalkulujeme cenu: 163,- EUR/m2.                                                                      </t>
  </si>
  <si>
    <t>Jednotkové ceny pri položkách č.: 1, 2, 3, 4, sú po zohľadnení indexácie z titulu inflácie, prevzaté zo staršieho podobného projektu a to: "Samsung Voderady", realizovaného v r. 2007 - 2008, kde cena stavby vzišla z verejného obstarávania na výber zhotoviteľa stavby.                                                                                                                                                                                                             Cena za pol. č.1 "Kanalizačné potrubie DN 500" za bm trasy, vrátane zemných prác bola v rozpočte z r. 2008:  351,- EUR/bm, po indexácii z titulu inflácie kalkulujeme pre r.2021 v tomto rozpočte cenu: 450,- EUR/bm.</t>
  </si>
  <si>
    <t>Cena za pol. č.2 a 3 "Odvádzacie potrubie DN 1000 a Dažďová kanalizácia" za bm trasy, vrátane zemných prác bola v rozpočte z r. 2008:  870,- EUR/bm, po aktualizácii cien sklolaminátového potrubia DN 1000 kalkulujeme pre r.2021 v tomto rozpočte cenu: 980,- EUR/bm.</t>
  </si>
  <si>
    <t>Cena za pol. č.4 "Prečerpávacie stanice" za 1 ks, vrátane zemných prác a technológie, bola v rozpočte pre kanalizáciu obce Kostolné Kračany, ktorú MH Invest II realizoval v r. 2019:  19.400,- EUR/ks. Pre r.2021 kalkulujeme v tomto rozpočte cenu: 21.000,- EUR/ks.</t>
  </si>
  <si>
    <r>
      <t xml:space="preserve">Vzdušné VVN vedenie Alt.1. Sever,                             </t>
    </r>
    <r>
      <rPr>
        <i/>
        <sz val="9"/>
        <color theme="1"/>
        <rFont val="Arial"/>
        <family val="2"/>
        <charset val="238"/>
      </rPr>
      <t xml:space="preserve">na úrovni cca 40 MW, </t>
    </r>
  </si>
  <si>
    <r>
      <t xml:space="preserve">Vzdušné VVN vedenie Alt. 2. Juh,                           </t>
    </r>
    <r>
      <rPr>
        <i/>
        <sz val="9"/>
        <color theme="1"/>
        <rFont val="Arial"/>
        <family val="2"/>
        <charset val="238"/>
      </rPr>
      <t xml:space="preserve">vývod vzdušného VVN vedenia z ES Haniska v trase 3,5 km s ukončením v novej ES v SP, </t>
    </r>
  </si>
  <si>
    <t>Pol.č.1 "Vzdušné VVN vedenie Alt.2. Juh" ostáva ako rezerva do budúcnosti pre investora s veľkou požiadavkou na zásobovanie EE. Realizáciu bude hradiť a uskutoční VSD vo svojej réžii. Zatiaľ výstavba nie je plánovaná.</t>
  </si>
  <si>
    <t>Pol.č.2 "Úprava v ES rozvodni VSD s riadením"" ostáva ako rezerva do budúcnosti pre investora s veľkou požiadavkou na zásobovanie EE. Realizáciu bude hradiť a uskutoční VSD vo svojej réžii. Zatiaľ výstavba nie je plánovaná.</t>
  </si>
  <si>
    <r>
      <t xml:space="preserve">Úpravy v ES rozvodni VSD s riadením,         </t>
    </r>
    <r>
      <rPr>
        <i/>
        <sz val="9"/>
        <color theme="1"/>
        <rFont val="Arial"/>
        <family val="2"/>
        <charset val="238"/>
      </rPr>
      <t>nevyhnutné úpravy v ES Haniska pre budúce napojenie 90 MW pre potreby SP,</t>
    </r>
  </si>
  <si>
    <t xml:space="preserve">Pol.č.3 "Inžinierska a projekčná činnosť tejto VVN prípojky": Predpríprava budúceho napojenia spracovaním všetkých stupňov PD vrátane nevyhnutnej IČ pre územné a stavebné konanie. Cena je vykalkulovaná v sume 10% z budúcich investičných nákladov, čiže z 1.677.500,- EUR, čo predstavuje sumu: 167.750,- EUR. </t>
  </si>
  <si>
    <r>
      <t xml:space="preserve">Inžinierska a projekčná činnosť tejto VVN prípojky,    </t>
    </r>
    <r>
      <rPr>
        <i/>
        <sz val="9"/>
        <color theme="1"/>
        <rFont val="Arial"/>
        <family val="2"/>
        <charset val="238"/>
      </rPr>
      <t xml:space="preserve">inžinierska a projekčná činnosť pre všetky stupne PD, územné a stavebné konanie, realizačná PD, </t>
    </r>
  </si>
  <si>
    <r>
      <t xml:space="preserve">Cyklochodník,                                   </t>
    </r>
    <r>
      <rPr>
        <i/>
        <sz val="9"/>
        <color theme="1"/>
        <rFont val="Arial"/>
        <family val="2"/>
        <charset val="238"/>
      </rPr>
      <t>asfaltobetónový, š.3 m, dl. 1.900 bm,</t>
    </r>
  </si>
  <si>
    <r>
      <t xml:space="preserve">Kruhová križovatka,                             </t>
    </r>
    <r>
      <rPr>
        <i/>
        <sz val="9"/>
        <color theme="1"/>
        <rFont val="Arial"/>
        <family val="2"/>
        <charset val="238"/>
      </rPr>
      <t>priemer stredového ostrovčeka 32 m, výjazdové 3 ramená s 2 spojovacími vetvami</t>
    </r>
  </si>
  <si>
    <r>
      <t xml:space="preserve">Kruhová križovatka,                             </t>
    </r>
    <r>
      <rPr>
        <i/>
        <sz val="9"/>
        <color theme="1"/>
        <rFont val="Arial"/>
        <family val="2"/>
        <charset val="238"/>
      </rPr>
      <t>priemer stredového ostrovčeka 32 m, výjazdové 4 ramená,</t>
    </r>
    <r>
      <rPr>
        <sz val="11"/>
        <color theme="1"/>
        <rFont val="Arial"/>
        <family val="2"/>
        <charset val="238"/>
      </rPr>
      <t xml:space="preserve"> </t>
    </r>
  </si>
  <si>
    <t xml:space="preserve">Jednotkové ceny pri položkách č.: 2, 4, sú stanovené po konzultácii s VSD, ako vlastníkom ES Haniska.                                                                                                                                                       Pol. č.4: Osadenie nového rozvádzača v ES a ďalšie nevyhnutné technologické úpravy v ES v cene: 1 x 78.000,- EUR. Pol. č.5: Osadenie a dodávka 2 ks rozvádzačov na strane VN v cene: 2 x 21.000,- EUR a 3 ks na strane NN v cene: 4 x 18.000,- EUR (priemerná cena: 19.000,- EUR/1ks rozvádzača).     </t>
  </si>
  <si>
    <t xml:space="preserve">Cena za pol. č.2 "Regulačná stanica VTL/STL" je po preverení aktuálnej ceny v CÚ 2021/I vykalkulovaná na cenu: 199.950,- EUR/kpl.   </t>
  </si>
  <si>
    <t>Cena za pol. č.3 "STL distribučný rozvod DN 100":  Za bm trasy, vrátane zemných prác bola v rozpočte stavby "AUO Trenčín" z r. 2009 za DN 100 cena: 80,- EUR/bm. Po indexácii z titulu inflácie kalkulujeme pre r.2021 cenu za DN 100: 100,- EUR/bm.</t>
  </si>
  <si>
    <t xml:space="preserve">Cena pre položku č.5 "Čistiareň odpadových vôd" je zapracovaná do rozpočtu z obdobného projektu pre 4.500 EO, ktorý sa v r.2021 realizuje v Kráľovej pri Senci, vysúťažená cena bola na túto stavbu: 3.100.000,- EUR. </t>
  </si>
  <si>
    <r>
      <t xml:space="preserve">Komunikácia 2-pruhová,   </t>
    </r>
    <r>
      <rPr>
        <i/>
        <sz val="9"/>
        <color theme="1"/>
        <rFont val="Arial"/>
        <family val="2"/>
        <charset val="238"/>
      </rPr>
      <t>asfaltobetónová komunikáciami so zvodidlami v dl. 1.340 bm, š. 10 m,</t>
    </r>
  </si>
  <si>
    <r>
      <t xml:space="preserve">Vonkajšie osvetlenie komunikácie,             </t>
    </r>
    <r>
      <rPr>
        <i/>
        <sz val="9"/>
        <color theme="1"/>
        <rFont val="Arial"/>
        <family val="2"/>
        <charset val="238"/>
      </rPr>
      <t>v dl.1.700 bm</t>
    </r>
    <r>
      <rPr>
        <sz val="11"/>
        <color theme="1"/>
        <rFont val="Arial"/>
        <family val="2"/>
        <charset val="238"/>
      </rPr>
      <t xml:space="preserve">  </t>
    </r>
  </si>
  <si>
    <t>Jednotkové ceny pri položkách č.: 1, 2, 3, 6, sú po zohľadnení indexácie z titulu inflácie, prevzaté zo staršieho podobného projektu a to: "Samsung Voderady", realizovaného v r. 2007 - 2008, kde cena stavby vzišla z verejného obstarávania na výber zhotoviteľa stavby.                                                                                                                                                                                                             Cena za pol. č.1 a 2 "Komunikácia 4-pruhová a 2-pruhová" za m2 trasy, bola v rozpočte z r. 2008:  127,- EUR/m2, po indexácii z titulu inflácie kalkulujeme pre r.2021 v tomto rozpočte cenu: 163,- EUR/m2.</t>
  </si>
  <si>
    <t>Cena za pol.č.3 "Vonkajšie osvetlenie" a za bm trasy, vrátane stĺpov a svietidiel bola v rozpočte z r. 2008:  73,- EUR/bm, po indexácii z titulu inflácie je v tomto rozpočte vykalkulovaná na: 93,- EUR/bm.</t>
  </si>
  <si>
    <t xml:space="preserve">Pre položku č.4 "Kruhová križovatka" sme dodatočne spracovali kontrolný položkovitý rozpočet v rozpočtovom programe Cenkros 4 CÚ 2021/I, ktorý prikladáme. Výber položiek, ktoré sú precenené vychádza z rozpočtu k projektu: "Samsung Voderady", kde bola podobná križovatka. Vykalkulovaná cena za kruhovú križovatku je 437.269,- EUR (bez VRN). Vyššie v predkladanom rozpočte sme zapracovali cenu: 450.000,- EUR.   </t>
  </si>
  <si>
    <t>Cena za pol.č.5 vychádza z kontrolného rozpočtu pre pol.č.4, orientačne doplnenú o 1 cestné výjazdové rameno.                     V predkladanom rozpočte uvažujeme s cenou: 471.200,- EUR.</t>
  </si>
  <si>
    <t>Cena za pol. č.6 "Cyklochodník" za m2 trasy, bola v rozpočte z r. 2008:  60,- EUR/m2, po indexácii z titulu inflácie kalkulujeme pre r.2021 v tomto rozpočte cenu: 73,- EUR/m2.</t>
  </si>
  <si>
    <t xml:space="preserve">Pre položku č.1 "Komunikácia spevnená" sme dodatočne spracovali kontrolný položkovitý výpočet tejto jednotkovej ceny v rozpočtovom programe Cenkros 4 CÚ 2021/I, ktorý prikladáme. Odhad ceny v rozpočte bol 85,- EUR/m2, skutočne vykalkulovaná cena je 80,85 EUR/m2 (bez VRN).   </t>
  </si>
  <si>
    <t>Jednotkové ceny pri ďalších položkách "Dočasnej infraštruktúry" sú po zohľadnení indexácie z titulu inflácie, prevzaté zo staršieho podobného projektu a to: "Samsung Voderady", realizovaného v r. 2007 - 2008, kde cena stavby vzišla z verejného obstarávania na výber zhotoviteľa stavby.                                                                                                                                                                                             Cena za pol.č.3 "Vonkajšie osvetlenie" a za bm trasy, vrátane stĺpov a svietidiel bola v rozpočte z r. 2008:  73,- EUR/bm, po indexácii z titulu inflácie je v tomto rozpočte vykalkulovaná na: 93,- EUR/bm.</t>
  </si>
  <si>
    <t xml:space="preserve">Cena za pol.č.5 "Dočasnú prípojku vody" vrátane zemných prác, paženia, pokládky potrubia, pieskového obsypu a armatúr bola v rozpočtovom programe Cenkros 4 CÚ 2021/I orientačne vykalkulovaná na: 70,- EUR/bm. </t>
  </si>
  <si>
    <t xml:space="preserve">Cena za pol.č.4 "Spotreba el.energie pre VO" bola vykalkulovaná zo skutočnej spotreby el.energie v PP Prievidza, kde MH Invest II vlastní okrem iného aj SO Vonkajšie osvetlenie a za spotrebu ktorej mesačne platí, v prepočte na aktuálny počet svietidiel. </t>
  </si>
  <si>
    <t>Cena za pol.č.7 "Odstránenie dočasnej infraštruktúry" je vykalkulovaná po zohľadnení indexácie z titulu inflácie, kde položky boli prevzaté zo staršieho podobného projektu a to: "Samsung Voderady", realizovaného v r. 2007 - 2008 s doplnením nových položiek, ktoré neboli v pôvodnom rozpočte.</t>
  </si>
  <si>
    <t>Cena za pol.č.6 "Dočasná prípojka splaškovej kanalizácie" vrátane zemných prác, paženia, pokládky potrubia, pieskového obsypu bola vykalkulovaná zo staršieho podobného projektu a to: "Samsung Voderady", realizovaného v r. 2007 - 2008, kde bola cena 250,- EUR/bm. Po indexácii z titulu inflácie je v tomto rozpočte vykalkulovaná cena: 320,- EUR/bm. Ak k nej pripočítame cenu za žumpu rozpočítanú na 150 bm dostaneme rozpočtovú cenu: 455,- EUR/bm kanalizácie.</t>
  </si>
  <si>
    <r>
      <t xml:space="preserve">Komunikácia 2-pruhová,                                      </t>
    </r>
    <r>
      <rPr>
        <i/>
        <sz val="9"/>
        <color theme="1"/>
        <rFont val="Arial"/>
        <family val="2"/>
        <charset val="238"/>
      </rPr>
      <t>asfaltobetónová komunikácia v dl.4.300 bm a š. 10 m,</t>
    </r>
  </si>
  <si>
    <r>
      <t xml:space="preserve">Vonkajšie osvetlenie komunikácie,  </t>
    </r>
    <r>
      <rPr>
        <i/>
        <sz val="9"/>
        <color theme="1"/>
        <rFont val="Arial"/>
        <family val="2"/>
        <charset val="238"/>
      </rPr>
      <t xml:space="preserve">                                                   v dl. 4.300 bm,</t>
    </r>
  </si>
  <si>
    <r>
      <t xml:space="preserve">Kruhové križovatky,                                                    </t>
    </r>
    <r>
      <rPr>
        <i/>
        <sz val="9"/>
        <color theme="1"/>
        <rFont val="Arial"/>
        <family val="2"/>
        <charset val="238"/>
      </rPr>
      <t>priemer stredového ostrovčeka 32 m, výjazdové 3 ramená s 2 spojovacími vetvami</t>
    </r>
    <r>
      <rPr>
        <sz val="11"/>
        <color theme="1"/>
        <rFont val="Arial"/>
        <family val="2"/>
        <charset val="238"/>
      </rPr>
      <t>,</t>
    </r>
  </si>
  <si>
    <r>
      <t xml:space="preserve">Mostné teleso ponad širokorozchodnú železničnú trať,   </t>
    </r>
    <r>
      <rPr>
        <i/>
        <sz val="9"/>
        <color theme="1"/>
        <rFont val="Arial"/>
        <family val="2"/>
        <charset val="238"/>
      </rPr>
      <t>s rozpätím pilierov 32 m,</t>
    </r>
  </si>
  <si>
    <r>
      <t xml:space="preserve">Cyklochodník,                                                        </t>
    </r>
    <r>
      <rPr>
        <i/>
        <sz val="9"/>
        <color theme="1"/>
        <rFont val="Arial"/>
        <family val="2"/>
        <charset val="238"/>
      </rPr>
      <t>asfaltobetónový š.3 m v dl. 3.200 bm,</t>
    </r>
  </si>
  <si>
    <t>Jednotkové ceny pri položkách č.: 1, 2, 5, sú po zohľadnení indexácie z titulu inflácie, prevzaté zo staršieho podobného projektu a to: "Samsung Voderady", realizovaného v r. 2007 - 2008, kde cena stavby vzišla z verejného obstarávania na výber zhotoviteľa stavby.                                                                                                                                                                                                             Cena za pol. č.1 "Komunikácia 2-pruhová" za m2 trasy, bola v rozpočte z r. 2008:  127,- EUR/m2, po indexácii z titulu inflácie kalkulujeme pre r.2021 v tomto rozpočte cenu: 163,- EUR/m2.</t>
  </si>
  <si>
    <t>Cena za pol.č.2 "Vonkajšie osvetlenie" a za bm trasy, vrátane stĺpov a svietidiel bola v rozpočte z r. 2008:  73,- EUR/bm, po indexácii z titulu inflácie je v tomto rozpočte vykalkulovaná na: 93,- EUR/bm.</t>
  </si>
  <si>
    <t>Pre položku č.3 "Kruhová križovatka" sme dodatočne spracovali kontrolný položkovitý rozpočet v rozpočtovom programe Cenkros 4 CÚ 2021/I, ktorý prikladáme. Výber položiek, ktoré sú precenené vychádza z rozpočtu k projektu: "Samsung Voderady", kde bola podobná križovatka. Vykalkulovaná cena za kruhovú križovatku je 437.269,- EUR (bez VRN). Vyššie v predkladanom rozpočte sme zapracovali cenu: 450.000,- EUR.</t>
  </si>
  <si>
    <t xml:space="preserve">Cena za pol.č.4 "Mostné teleso" bola vykalkulovaná z podobného projektu: "Most nad rýchlostnou cestou R1A Nitra" z r. 2016, kde bola cena za 64 m rozpon mosta: 1.630.000,- EUR. Po indexácii z titulu inflácie a po úprave výmer z dôvodu kratšieho mosta, kalkulujeme pre r.2021 v tomto rozpočte cenu: 1.490.300,- EUR. </t>
  </si>
  <si>
    <t>Cena za pol. č.5 "Cyklochodník" za m2 trasy, bola v rozpočte z r. 2008:  60,- EUR/m2, po indexácii z titulu inflácie kalkulujeme pre r.2021 v tomto rozpočte cenu: 73,- EUR/m2.</t>
  </si>
  <si>
    <t>Cena za pol. č.1 "Prekládka potrubia DN 1200" za bm trasy, vrátane zemných prác bola v rozpočte z r. 2008:  870,- EUR/bm, po aktualizácii cien potrubia DN 1200 kalkulujeme pre r.2021 v tomto rozpočte cenu: 980,- EUR/bm.</t>
  </si>
  <si>
    <t>Jednotkové ceny pri položkách č.: 1, 2, sú po zohľadnení indexácie z titulu inflácie, prevzaté zo staršieho podobného projektu a to: "Samsung Voderady", realizovaného v r. 2007 - 2008, kde cena stavby vzišla z verejného obstarávania na výber zhotoviteľa stavby.                                                                                                                                                                                                             Cena za pol. č.2 "Prekládka potrubia DN 500" za bm trasy, vrátane zemných prác bola v rozpočte z r. 2008:  351,- EUR/bm, po indexácii z titulu inflácie kalkulujeme pre r.2021 v tomto rozpočte cenu: 450,- EUR/bm.</t>
  </si>
  <si>
    <r>
      <t xml:space="preserve">Prekládka potrubia DN 1200,                                  </t>
    </r>
    <r>
      <rPr>
        <i/>
        <sz val="9"/>
        <color theme="1"/>
        <rFont val="Arial"/>
        <family val="2"/>
        <charset val="238"/>
      </rPr>
      <t>v dl.1.762 bm</t>
    </r>
  </si>
  <si>
    <r>
      <t xml:space="preserve">Prekládka potrubia DN 500,                                   </t>
    </r>
    <r>
      <rPr>
        <i/>
        <sz val="9"/>
        <color theme="1"/>
        <rFont val="Arial"/>
        <family val="2"/>
        <charset val="238"/>
      </rPr>
      <t>v dl.1.762 bm</t>
    </r>
  </si>
  <si>
    <t>Odstránenie plynovodu a starého regulátora plynu</t>
  </si>
  <si>
    <r>
      <t xml:space="preserve">STL prípojka DN 100,  </t>
    </r>
    <r>
      <rPr>
        <i/>
        <sz val="9"/>
        <color theme="1"/>
        <rFont val="Arial"/>
        <family val="2"/>
        <charset val="238"/>
      </rPr>
      <t xml:space="preserve">                                                                         nová prípojka STL plynu z RS na území SP k ÚKSÚP-u v dl. 620 bm, </t>
    </r>
  </si>
  <si>
    <t>Cena za pol. č.3 "STL prípojka DN 100":  Za bm trasy, vrátane zemných prác bola v rozpočte stavby "AUO Trenčín" z r. 2009 za DN 100 cena: 80,- EUR/bm. Po indexácii z titulu inflácie kalkulujeme pre r.2021 cenu za DN 100: 100,- EUR/bm.</t>
  </si>
  <si>
    <r>
      <t xml:space="preserve">Núdzové osadenie Flaga zásobníkov plynu,  </t>
    </r>
    <r>
      <rPr>
        <i/>
        <sz val="9"/>
        <color theme="1"/>
        <rFont val="Arial"/>
        <family val="2"/>
        <charset val="238"/>
      </rPr>
      <t>Naprojektovanie a inžinierska činnosť pre dočasné osadenie 2 ks Flaga zásobníkov plynu pre potreby vykurovania ÚKSÚP-u, príprava spevnenej plochy</t>
    </r>
  </si>
  <si>
    <t>Cena za pol.č.2 je vykalkulovaná v aktuálnych cenách pre zásobníky Flaga, vrátane ich dovozu, osadenia, inštalácie, overenia technickou inšpekciou, nájmu zariadení a po definitívnom prepojení novej STL prípojky aj s odstránením všetkých zariadení. Cena obsahuje 3 ročný nájom týchto zariadení, bez spotreby plynu ktorý bude hradiť ÚKSÚP.</t>
  </si>
  <si>
    <r>
      <t xml:space="preserve">Dočasná infraštruktúra pre zázemie výstavby - príjazdová komunikácia do 1 km so štrkovou plochou, cestnými panelmi, osvetlením, s dočasnou prípojkou vody.     </t>
    </r>
    <r>
      <rPr>
        <i/>
        <sz val="11"/>
        <color theme="1"/>
        <rFont val="Calibri"/>
        <family val="2"/>
        <charset val="238"/>
      </rPr>
      <t xml:space="preserve">                                              </t>
    </r>
    <r>
      <rPr>
        <i/>
        <sz val="9"/>
        <color theme="1"/>
        <rFont val="Calibri"/>
        <family val="2"/>
        <charset val="238"/>
      </rPr>
      <t xml:space="preserve">   </t>
    </r>
  </si>
  <si>
    <r>
      <t>Zásobovanie pitnou vodou - vodojem Ludvíkov dvor 2 x 2.000m</t>
    </r>
    <r>
      <rPr>
        <vertAlign val="superscript"/>
        <sz val="11"/>
        <color theme="1"/>
        <rFont val="Calibri"/>
        <family val="2"/>
        <charset val="238"/>
      </rPr>
      <t xml:space="preserve">3, </t>
    </r>
    <r>
      <rPr>
        <sz val="11"/>
        <color theme="1"/>
        <rFont val="Calibri"/>
        <family val="2"/>
        <charset val="238"/>
      </rPr>
      <t xml:space="preserve">vrátane prívodného vodovodu do priemyselného parku  v dĺ. 11 km a možnosti prepojenia s obcou Haniska,  max. odber 84 l/s  uvažovaných 3.000 až 5.000 zamestnancov.                                                 </t>
    </r>
  </si>
  <si>
    <t xml:space="preserve">Odkanalizovanie územia -                                                                                                                                               splašková kanalizácia a odvádzanie  dažďových vôd, ČOV max 4.500 EO - čistenie len splaškových vôd. Splašková kanalizácia od priemyselného parku po ČOV 3,6 km. Odvodné potrubie z ČOV združené pre jednotný odvod dažďových a vyčistených splaškových vôd  5,5 km s vyústením do Hornádu (investori na území si zabezpečia maximálne možné zdržanie dažďových vôd aj vsakovanie do podložia).                                   </t>
  </si>
  <si>
    <t xml:space="preserve">Zásobovanie  elektrickou energiou v úrovni VVN Alt. 1 sever -
Vývod vzdušného vedenia z existujúcej VVN linky cca 4,1 km s maximálnou kapacitou na úrovni cca 40 MW  - VVN. Realizácia vedenia v réžii VSD, ES rozvodňa bude investícia a majetok SR v zastúpení MH Invest II, s.r.o.  Náklady na projekčnú a IČ znáša SR v zastúpení MH Invest II, s.r.o. z investičných nákladov budúcej výstavby.                                         </t>
  </si>
  <si>
    <r>
      <t xml:space="preserve">Komunikácie strategického parku SP Valaliky, Výstavba križovatiek B a H   prepojovacieho úseku križovatiek  + účelových komunikácií  pre  ČOV. Prepojenie existujúcej infraštruktúry - ciest, vrátane osvetlenia križovatiek a prepojovacej cesty H-B.                                                                                                                                                                                                                 </t>
    </r>
    <r>
      <rPr>
        <i/>
        <sz val="9"/>
        <color theme="1"/>
        <rFont val="Calibri"/>
        <family val="2"/>
        <charset val="238"/>
      </rPr>
      <t xml:space="preserve">                                                                                                                                                </t>
    </r>
  </si>
  <si>
    <r>
      <t xml:space="preserve">Odstránenie  STL plynovodu cca 1,2 km a nové dopojenie existujúceho odberateľa ÚKSÚP.                                                                 </t>
    </r>
    <r>
      <rPr>
        <i/>
        <sz val="9"/>
        <color theme="1"/>
        <rFont val="Calibri"/>
        <family val="2"/>
        <charset val="238"/>
      </rPr>
      <t xml:space="preserve">  </t>
    </r>
    <r>
      <rPr>
        <sz val="11"/>
        <color theme="1"/>
        <rFont val="Calibri"/>
        <family val="2"/>
        <charset val="238"/>
      </rPr>
      <t xml:space="preserve"> </t>
    </r>
  </si>
  <si>
    <r>
      <t xml:space="preserve">Prekládka USS fenolovodu a technologickej kanalizácie v priestore strategického parku DN 1200 a DN 500 v dĺžke cca 1,8 km. </t>
    </r>
    <r>
      <rPr>
        <sz val="11"/>
        <color rgb="FFFF0000"/>
        <rFont val="Calibri"/>
        <family val="2"/>
        <charset val="238"/>
      </rPr>
      <t xml:space="preserve">                                                                          </t>
    </r>
    <r>
      <rPr>
        <i/>
        <sz val="9"/>
        <color theme="1"/>
        <rFont val="Calibri"/>
        <family val="2"/>
        <charset val="238"/>
      </rPr>
      <t xml:space="preserve">                                                                              </t>
    </r>
  </si>
  <si>
    <r>
      <t xml:space="preserve">Výstavba dvojpruhovej komunikácie nad železničnou traťou s prepojením Šebastoviec a Valalík vrátane dvoch kruhových križovatiek a mostným telesom cez širokorozchodnú trať a cestným zokruhovaním  s trasou B-H.             </t>
    </r>
    <r>
      <rPr>
        <i/>
        <sz val="9"/>
        <color theme="1"/>
        <rFont val="Calibri"/>
        <family val="2"/>
        <charset val="238"/>
      </rPr>
      <t xml:space="preserve">                                                 </t>
    </r>
  </si>
  <si>
    <r>
      <t xml:space="preserve">Zásobovanie  elektrickou energiou v úrovni VVN Alt. 2 juh -
Vývod vzdušného vednia z ES Haniska trasa cca 3,5 km, maximálna kapacita na úrovni   cca 90 MW. Realizácia v réžii VSD. Náklady na projekčnú a IČ znáša SR v zastúpení MH Invest II, s.r.o. z investičných nákladov výstavby.                                                                                                                                                                                                               </t>
    </r>
    <r>
      <rPr>
        <i/>
        <sz val="9"/>
        <color theme="1"/>
        <rFont val="Calibri"/>
        <family val="2"/>
        <charset val="238"/>
      </rPr>
      <t xml:space="preserve"> </t>
    </r>
    <r>
      <rPr>
        <sz val="11"/>
        <color theme="1"/>
        <rFont val="Calibri"/>
        <family val="2"/>
        <charset val="238"/>
      </rPr>
      <t xml:space="preserve">
</t>
    </r>
  </si>
  <si>
    <r>
      <t>Zásobovanie  elektrickou energiou v úrovni VN 22 kV - vlastná spotreba priemyselného parku (ČOV, Regulačná stanica plynu, nevyhnutné verejné osvetlenie, napojenie areálu ÚKSÚP, vrátane dočasného napájania počas výstavby), 2 x Trafostanica + VN rozvod trasa   (4,5 km + 2,5 km) vyvedený z ES Haniska s možnosťou využitia možnej prenosovej kapacity do 10 MW aj pre budúce závody v priemyselnom parku, vrátane prekládky VN linky ponad príjazdovú komunikáciu</t>
    </r>
    <r>
      <rPr>
        <i/>
        <sz val="11"/>
        <color theme="1"/>
        <rFont val="Calibri"/>
        <family val="2"/>
        <charset val="238"/>
      </rPr>
      <t xml:space="preserve">.                                                  </t>
    </r>
    <r>
      <rPr>
        <i/>
        <sz val="9"/>
        <color theme="1"/>
        <rFont val="Calibri"/>
        <family val="2"/>
        <charset val="238"/>
      </rPr>
      <t xml:space="preserve"> </t>
    </r>
  </si>
  <si>
    <t>Číslo</t>
  </si>
  <si>
    <t>Jednotka</t>
  </si>
  <si>
    <t>Jednotková cena</t>
  </si>
  <si>
    <t>1</t>
  </si>
  <si>
    <t>Pedologický prieskum vrátane výstupnej správy</t>
  </si>
  <si>
    <t>komplet</t>
  </si>
  <si>
    <t>2</t>
  </si>
  <si>
    <t>Dendrologický prieskum vrátane výstupnej správy</t>
  </si>
  <si>
    <t>3</t>
  </si>
  <si>
    <t>Geodetické zameranie drevín</t>
  </si>
  <si>
    <t>Cena  spolu v EUR bez DPH:</t>
  </si>
  <si>
    <t>Uzavretá zmluva o dielo v roku 2018 za 48.700,- EUR bez DPH</t>
  </si>
  <si>
    <t>Výkaz výmer</t>
  </si>
  <si>
    <t>číslo</t>
  </si>
  <si>
    <t>Medzisúčet</t>
  </si>
  <si>
    <t>Radónový prieksum</t>
  </si>
  <si>
    <t>Metodika merania bude odpovedať  Vyhláške 528 Ministerstva zdravotníctva Slovenskej Republiky zo  16.augusta 2007, ktorou sa ustanovujú podrobnosti o požiadavkách na obmedzenie ožiarenia z prírodného žiarenia v súlade so Zákonom 355/2007 Z.z. z dňa 21.6. 2007 o ochrane, podpore a rozvoji verejného zdravia a o zmene a doplnení niektorých zákonov a to 25 bodov odberu pôdneho vzduchu na 1 hektár.
Meranie bude realizované firmou autorizovanou na stanovenie objemovej aktivity radónu v pôdnom vzduchu.
Vydaný protokol   je platným podkladom pre stavebné povolenie a  dokumentom akceptovaným Slovenskou stavebnou inšpekciou.</t>
  </si>
  <si>
    <t>1 ha</t>
  </si>
  <si>
    <t>Cena celkom v EUR bez DPH</t>
  </si>
  <si>
    <t>Uzavretá zmluva o dielo v roku 2018 za 48.504,- EUR bez DPH</t>
  </si>
  <si>
    <r>
      <rPr>
        <b/>
        <sz val="11"/>
        <color theme="1"/>
        <rFont val="Calibri"/>
        <family val="2"/>
        <charset val="238"/>
        <scheme val="minor"/>
      </rPr>
      <t xml:space="preserve">Opis predmetu činnosti: </t>
    </r>
    <r>
      <rPr>
        <sz val="11"/>
        <color theme="1"/>
        <rFont val="Arial"/>
        <family val="2"/>
        <charset val="238"/>
      </rPr>
      <t xml:space="preserve">
Predmetom zákazky je uskutočnenie geofyzikálneho prieskumu, ktorý pozostáva z nasledovných
činností:
a) mobilizácia terénnej skupiny (mobilizácia ľudských kapacít a potrebnej techniky pre výkon
geofyzikálnych meraní a po ukončení prác ich odsun);
b) vytýčenie meracej siete (vytyčovanie na záujmovom území o rozlohe 460 ha);
c) terénne merania DEMP (merania na záujmovom území o rozlohe 460 ha; v prípade výskytu
anomálií overenie týchto anomálií georadarom);
d) spracovanie nameraných údajov (spracovanie všetkých nameraných údajov, ktoré budú
podkladom pre vyhotovenie záverečnej správy);
e) vyhotovenie záverečnej správy (4 x tlačená verzia a 2 x digitálna verzia na CD alebo inom
nosiči, a to v slovenskom a anglickom jazyku).</t>
    </r>
  </si>
  <si>
    <r>
      <rPr>
        <b/>
        <sz val="11"/>
        <color theme="1"/>
        <rFont val="Calibri"/>
        <family val="2"/>
        <charset val="238"/>
        <scheme val="minor"/>
      </rPr>
      <t>Číslo               Popis                                                     Jednotka                  Množstvo                 Jednotková cena                    Medzisúčet</t>
    </r>
    <r>
      <rPr>
        <sz val="11"/>
        <color theme="1"/>
        <rFont val="Arial"/>
        <family val="2"/>
        <charset val="238"/>
      </rPr>
      <t xml:space="preserve">
1                      Mobilizácia terénnej skupiny    mobilizácia	              2	                                    3.800,00 €	                                  7 600,00 €
2	                      Vytýčenie meracej siete              ha	                                460	                                    16.00 €	                                    7 360,00 €
3	                      Terénne merania DEMP	                ha	                                460	                                  330,00 €	                               151 800,00 €
4	                      Spracovanie nameraných údajov	súbor	                       1	                                 19 320,00 €	                                  19 320,00 €
5	                      Vyhodnotenie záverečnej správy	súbor	                      1	                                 12 880,00 €	                                 12 880,00 €
                                                                                                                                                                Cena celkom bez DPH	     </t>
    </r>
    <r>
      <rPr>
        <b/>
        <sz val="11"/>
        <color theme="1"/>
        <rFont val="Calibri"/>
        <family val="2"/>
        <charset val="238"/>
        <scheme val="minor"/>
      </rPr>
      <t xml:space="preserve"> 198.960,00 €</t>
    </r>
  </si>
  <si>
    <t>Uzavretá zmluva o dielo v roku 2018 za 198.960,- EUR bez DPH</t>
  </si>
  <si>
    <t>Vybavenie zariadenia staveniska, paušálny polatok za vybavenie a pracovnú skupinu (Unimo bunky, sklady, energia a pod. )</t>
  </si>
  <si>
    <t>kus</t>
  </si>
  <si>
    <t>Vykonanie penetrometrie (DN 60/80, konečná hĺbka 4,0 m)</t>
  </si>
  <si>
    <t>Vrty (DN120, konečná hĺbka 30m alebo až 1,5m vo vode/aquifere)</t>
  </si>
  <si>
    <t>4</t>
  </si>
  <si>
    <t>Nasadenie penetračného a vrtacieho zariadenia</t>
  </si>
  <si>
    <t>5</t>
  </si>
  <si>
    <t>Výber  vzoriek narušenej pôdy pre prieskum pôdy a  kontaminovaných lokalít</t>
  </si>
  <si>
    <t>6</t>
  </si>
  <si>
    <t>odobratie vzoriek nenarušenej  pôdy pre pozemné prieskumy (3 kusy z každého druhého otvoru)</t>
  </si>
  <si>
    <t>7</t>
  </si>
  <si>
    <t>Vykonávanie stláčacích sond (DPH) v pevnej zemi (konečná hĺbka 10m)</t>
  </si>
  <si>
    <t>8</t>
  </si>
  <si>
    <t>Meranie vŕtacích bodov podľa polohy a výšky (zahrnuté v pozícii 1.1)</t>
  </si>
  <si>
    <t>bod</t>
  </si>
  <si>
    <t xml:space="preserve">Súčet </t>
  </si>
  <si>
    <t>Uzavretá zmluva o dielo v roku 2018 za 146.700,- EUR bez DPH</t>
  </si>
  <si>
    <t xml:space="preserve">Účelom karotáže bolo zabezpečiť správne zabudovanie zvodnenej polohy v hydrogeologických vrtoch hĺbky 100 m. </t>
  </si>
  <si>
    <t>Popis činnosti</t>
  </si>
  <si>
    <t>Merná jednotka</t>
  </si>
  <si>
    <t>Počet jednotiek:</t>
  </si>
  <si>
    <t>J. C.</t>
  </si>
  <si>
    <t>Cena:</t>
  </si>
  <si>
    <t>Príprava aparatúry na meranie</t>
  </si>
  <si>
    <t>súbor</t>
  </si>
  <si>
    <t>Presun súpravy na lokalite</t>
  </si>
  <si>
    <t>presun</t>
  </si>
  <si>
    <t>Karotážne meranie – Kavernometria  4 x 100 m</t>
  </si>
  <si>
    <t>Karotážne meranie – Termokarotáž  4 x 100 m</t>
  </si>
  <si>
    <t>Karot.meranie - Jedna odporová krivka – Rap 2x,   4 x 200 m</t>
  </si>
  <si>
    <t>Karot.meranie - SP krivka – SP 2x,  4 x 200 m</t>
  </si>
  <si>
    <t>Karot.meranie - Gama karotáž – GK,  4 x 100 m</t>
  </si>
  <si>
    <t>Dosiahnutá hĺbka,  4 x 800 m</t>
  </si>
  <si>
    <t>0.1</t>
  </si>
  <si>
    <t>Vystavenie protokolu o skúške</t>
  </si>
  <si>
    <t>protokol</t>
  </si>
  <si>
    <t>Celková cena v EUR bez DPH spolu:</t>
  </si>
  <si>
    <t xml:space="preserve">                                                                 </t>
  </si>
  <si>
    <t>Uzavretá zmluva o dielo v roku 2018 za 10.160,- EUR bez DPH</t>
  </si>
  <si>
    <t>Uzavretá zmluva o dielo v roku 2018 za 48.900,- EUR bez DPH</t>
  </si>
  <si>
    <t>Merná jednotka:</t>
  </si>
  <si>
    <t>Projektovanie a príprava prác:</t>
  </si>
  <si>
    <t>Návrh plánu prác</t>
  </si>
  <si>
    <t>projekt</t>
  </si>
  <si>
    <t>Zariadenie staveniska</t>
  </si>
  <si>
    <t>deň</t>
  </si>
  <si>
    <t>Strážna nočná služba</t>
  </si>
  <si>
    <t>Vybudovanie kvartérnych monitor. vrtov:</t>
  </si>
  <si>
    <t>Vstupné údaje k vrtom: priemer 125 mm, PVC U priemerná hĺbka 7 m, vrty v blízkosti neogénnych vrtov KGWM 018, 016, 015, 013, 011, 010, 005, 008, perforácia až nad hladinu kvartérnej vody, predpokladaná skúšobná hltnosť vrtu cca 1 l/s.</t>
  </si>
  <si>
    <t>Pyrotechnický prieskum</t>
  </si>
  <si>
    <t>Vrtné práce, výstroj vrtu, zabudov. výstroje</t>
  </si>
  <si>
    <t>Chráničky DN 160 mm, PVC U, betonáž</t>
  </si>
  <si>
    <t>Prečistenie, odpieskovanie metódou airlift a otvorenie prítokových ciest</t>
  </si>
  <si>
    <t>Geodetické zameranie polohy a nadmorskej výšky vrtov</t>
  </si>
  <si>
    <t>úkon</t>
  </si>
  <si>
    <t>Zameranie hladín podzemnej vody</t>
  </si>
  <si>
    <t>Technická správa</t>
  </si>
  <si>
    <t>Vybudovanie vrtov a vsakovacie skúšky:</t>
  </si>
  <si>
    <t>Vstupné údaje k vrtom: priemer 125 mm, PVC U priemerná hĺbka 7 m, vrty v blízkosti neogénnych vrtov KGWM 009, 004, 019, 014, 001, 012, 020, 002, perforácia až nad hladinu kvartérnej vody, predpokladaná skúšobná hltnosť vrtu cca 1 l/s.</t>
  </si>
  <si>
    <t>Uzavretá zmluva o dielo v roku 2018 za 38.688,- EUR bez DPH</t>
  </si>
  <si>
    <t>Uzavretá zmluva o dielo v roku 2018 za 43.340,- EUR bez DPH</t>
  </si>
  <si>
    <t>Uzavretá zmluva o dielo v roku 2018 za 14.600,- EUR bez DPH</t>
  </si>
  <si>
    <t>Uzavretá zmluva o dielo v roku 2018 za 49.000,- EUR bez DPH</t>
  </si>
  <si>
    <t>Uzavretá Zmluva o poskytovaní služieb v roku 2018 za 47.500,- EUR bez DPH (47,5 EUR bez DPH/hodina v maximálnom rozsahu 1000 hodín)</t>
  </si>
  <si>
    <r>
      <rPr>
        <b/>
        <sz val="11"/>
        <color theme="1"/>
        <rFont val="Calibri"/>
        <family val="2"/>
        <charset val="238"/>
        <scheme val="minor"/>
      </rPr>
      <t xml:space="preserve">Opis predmetu činnosti: </t>
    </r>
    <r>
      <rPr>
        <sz val="11"/>
        <color theme="1"/>
        <rFont val="Arial"/>
        <family val="2"/>
        <charset val="238"/>
      </rPr>
      <t xml:space="preserve">
Predmet zákazky zahŕňa všetky právne služby a právne poradenstvo pre objednávateľa potrebné v súvislosti s vybudovaním strategického parku Haniska, a to najmä, nie však výlučne:
•	Komplexné právne poradenstvo pri príprave územia a majetkovo-právnom vysporiadaní v súvislosti s nehnuteľnosťami potrebnými na výstavbu strategického parku, vrátane:
o	identifikácie problematických otázok spojených s nadobudnutím potrebných nehnuteľností zo strany objednávateľa a podpory pri ich riešení,
o	prípravy príslušnej zmluvnej dokumentácie v súvislosti s nadobudnutím alebo užívaním potrebných nehnuteľností,
o	zastupovania objednávateľa pri rokovaniach s dotknutými vlastníkmi, orgánmi štátnej správy a orgánmi územnej samosprávy,
o	zastupovania objednávateľa v konaniach o vyvlastnení a 
o	zastupovania objednávateľa v súvisiacich súdnych konaniach;
•	Komplexné právne poradenstvo pri realizácii verejného obstarávania zákaziek súvisiacich s výstavbou strategického parku Haniska, vrátane:
o	prípravy súťažných podkladov alebo iných dokumentov potrebných na predloženie ponúk,
o	kompletnej realizácie postupov zadávania zákaziek od začatia príslušného postupu až po uzavretie zmluvy;
•	Komplexné právne poradenstvo pri komunikácii s potenciálnymi investormi, okrem právneho poradenstva podľa iného ako slovenského právneho poriadku;
•	Komplexné právne poradenstvo v súvislosti s iniciovaním a realizáciou príslušných správnych konaní a so získavaním potrebných povolení súvisiacich s výstavbou strategického parku Haniska, vrátane, nie však výlučne, územného rozhodnutia a stavebného povolenia;
•	Komplexné právne poradenstvo vo vzťahu k otázkam štátnej pomoci;
•	Komplexné právne poradenstvo vo vzťahu k úprave zákona č. 175/1999 Z. z. o niektorých opatreniach týkajúcich sa prípravy významných investícií a o doplnení niektorých zákonov v iných ako vyššie uvedených otázkach;
•	Komplexné právne poradenstvo vo vzťahu k iným právnym vzťahom objednávateľa súvisiacim s výstavbou strategického parku Haniska, vrátane
o	obchodných záväzkových vzťahov,
o	pracovno-právnych vzťahov,
o	vzťahov s orgánmi verejnej správy,
o	otázok vnútornej právnej agendy objednávateľa a
o	právneho zastupovania objednávateľa v akýchkoľvek súdnych, správnych alebo obdobných konaniach súvisiacich s výstavbou strategického parku Haniska.
Uvedené právne služby sa obstarávajú na dobu neurčitú, do vyčerpania finančného limitu, ktorý tvorí maximálne 1300 hodín poskytovania právnych služieb a poradenstva, formou rámcovej zmluvy s odplatou účtovanou za jednu hodinu poskytovania právnych služieb.</t>
    </r>
  </si>
  <si>
    <t>Uzavretá Mandátna zmluva o poskytovaní právnych služieb v roku 2018 za 193.700,- EUR bez DPH (149,- EUR bez DPH/hodina v maximálnom rozsahu 1300 hodín)</t>
  </si>
  <si>
    <r>
      <rPr>
        <b/>
        <sz val="11"/>
        <color theme="1"/>
        <rFont val="Calibri"/>
        <family val="2"/>
        <charset val="238"/>
        <scheme val="minor"/>
      </rPr>
      <t xml:space="preserve">Opis predmetu činnosti: </t>
    </r>
    <r>
      <rPr>
        <sz val="11"/>
        <color theme="1"/>
        <rFont val="Arial"/>
        <family val="2"/>
        <charset val="238"/>
      </rPr>
      <t xml:space="preserve">
Poskytovateľ vo vzťahu k Verejnému obstarávateľovi zabezpečí služby personalizovanej hromadnej tlače s obálkovaním dokumentov, pričom dokumenty budú Poskytovateľovi dodané v elektronickej podobe na USB/ DVD nosiči s potrebnou kapacitou zo strany Verejného obstarávateľa. Poskytovateľ zabezpečí aj dodanie spotrebného materiálu súvisiaceho s poskytovaním týchto služieb.
 Obsah zásielky bude tvoriť sprievodný list, 6 vyhotovení návrhu kúpnej zmluvy na odkúpenie pozemku alebo časti pozemku alebo zmluvy na zriadenie vecného bremena k pozemku nachádzajúcom sa v zozname dotknutých pozemkov pre ich vlastníkov, kontaktný formulár a čestné prehlásenie o čísle účtu. Všetky zásielky sa budú doručovať doporučenou poštou do vlastných rúk v obálke s doručenkou vo formáte A4 jednotlivým vlastníkom pozemkov na adresu uvedenú na liste vlastníctva. 
Okrem uvedeného obsahu bude zásielka obsahovať aj priloženú obálku s označením „odpovedná zásielka, poštovné uhrádza prijímateľ“, na základe ktorej poštovné uhradí Verejný obstarávateľ.
Poskytovateľ okrem vyššie uvedeného zároveň zabezpečí transport zásielok za účelom zabezpečenia podpisu dokumentov zo strany Verejného obstarávateľa, evidenciu odoslaných zásielok prostredníctvom evidenčnej tabuľky vo formáte .xls a v prípade podpísania zmlúv zo strany adresátov a ich spätného odoslania v odpovednej obálke Verejnému obstarávateľovi, prípadne za predpokladu neprevzatia zásielok adresátmi zabezpečí Poskytovateľ ich prebratie z P.O. BOX priečinka (ktorého zriaďovateľom bude Verejný obstarávateľ, pričom Poskytovateľovi bude priznané oprávnenie na prístup do P.O. BOX miesta) a následné doručenie podpísaných či neprevzatých zásielok Verejnému obstarávateľovi.
Počet prijímateľov listových zásielok je v prvej fáze odhadovaný na 1450 za predpokladu, že obsah 1 zásielky bude obsahovať okrem priloženej obálky s označením „odpovedná zásielka, poštovné uhrádza prijímateľ“ aj odhadovaný počet 1-stranne tlačených listov v počte 52 ks, pričom jednotlivé viacstranové dokumenty bude potrebné zopnúť spinkami v rohu.
Finálne odoslanie všetkých zásielok podľa vyššie uvedených požiadaviek je nutné zrealizovať najneskôr do 10 pracovných dní odo dňa prijatia elektronických podkladov zo strany Verejného obstarávateľa. </t>
    </r>
  </si>
  <si>
    <t>Uzavretá zmluva o poskytnutí služieb v roku 2018 za 24.650,- EUR bez DPH</t>
  </si>
  <si>
    <t>Projektové riadenie (2 osoby)</t>
  </si>
  <si>
    <t>Projektový manažment (11 osôb)</t>
  </si>
  <si>
    <t>Podpora projektu (9 osôb)</t>
  </si>
  <si>
    <t>Náklady na technickú prevádzku spoločnosti (nájom priestorov, PHM atď.)</t>
  </si>
  <si>
    <t>Výkaz výmer Hydrogeologický prieskum</t>
  </si>
  <si>
    <t>2.1.5</t>
  </si>
  <si>
    <t>Vrty (DN120, konečná hĺbka 30m alebo až 1,5m vo vode)</t>
  </si>
  <si>
    <t>2.1.6</t>
  </si>
  <si>
    <t>2.1.7</t>
  </si>
  <si>
    <t>2.1.12</t>
  </si>
  <si>
    <t>3.</t>
  </si>
  <si>
    <t>Hydrogeologické podmienky</t>
  </si>
  <si>
    <t>3.1</t>
  </si>
  <si>
    <t>Studňe na monitorovanie podzemnej vody</t>
  </si>
  <si>
    <t>3.1.1</t>
  </si>
  <si>
    <t>- Výstavba monitorovacích miest podzemných vôd pre blízke plochy:</t>
  </si>
  <si>
    <t>- DN 125; Hĺbka vrtov 25 m</t>
  </si>
  <si>
    <t>3.1.2</t>
  </si>
  <si>
    <t>- Konštrukcia meracích miest podzemných vôd pre hlboké podzemné vody:</t>
  </si>
  <si>
    <t>- DN125; konečná hĺbka max. 100 m</t>
  </si>
  <si>
    <t>3.1.3</t>
  </si>
  <si>
    <t>- kontrola úrovne hladiny podzemnej vody (denne) v meracích bodoch podzemných vôd / vrtov (ak je to možné)</t>
  </si>
  <si>
    <t>paušál / deň</t>
  </si>
  <si>
    <t>3.1.4</t>
  </si>
  <si>
    <t>- Vykonanie krátkych skúšok čerpania (minimálne 3 hodiny) na určenie hydraulických parametrov</t>
  </si>
  <si>
    <t>3.1.5</t>
  </si>
  <si>
    <t>Odber vzoriek vzoriek podzemnej vody pomocou čerpadla (odber vzoriek s konštantou parametrov na mieste)
- odber vzoriek podľa medzinárodných noriem kvality
- Určenie parametrov na mieste
vrátane odberu vzoriek a dopravy, analýzu podzemnej vody, pozri bod 4.2.1</t>
  </si>
  <si>
    <t>3.2</t>
  </si>
  <si>
    <t xml:space="preserve">Hydrogeologické výpočty / hodnotiace plány podzemných vôd
</t>
  </si>
  <si>
    <t>Posúdenie hydrogeologických podmienok  miesta vo vzťahu k zadaniu
- Vytváranie hodnotiacich plánov podzemných vôd
- Výpočet výťažku zvodnenej vrstvy
- Hrubý výpočet odberu podzemnej vody z prostredia</t>
  </si>
  <si>
    <t>paušál</t>
  </si>
  <si>
    <t>3.3</t>
  </si>
  <si>
    <t>Expertíza-  Hydrogeologické podmienky</t>
  </si>
  <si>
    <t>Opis stavu podzemných vôd vrátane vzdialenosti od zeme, napäté podmienky, stratová voda
- hydraulický parameter zvodnenej vrstvy
- vplyv na úroveň zakladania
- použiteľnosť na zásobovanie lokality z hľadiska kvality a množstva podzemnej vody.
- vplyv na okolie, možné konflikty v používaní podzemných vôd
- Predkladanie správy v dvoch vyhotoveniach ako súbor PDF a dvojmo na CD</t>
  </si>
  <si>
    <t>Uzavretá zmluva o dielo v roku 2018 za 147.300,- EUR bez DPH</t>
  </si>
  <si>
    <r>
      <t xml:space="preserve">Trafostanica,                                            </t>
    </r>
    <r>
      <rPr>
        <i/>
        <sz val="9"/>
        <color theme="1"/>
        <rFont val="Arial"/>
        <family val="2"/>
        <charset val="238"/>
      </rPr>
      <t>2 ks vstupných trafostaníc VN/NN o výkone 2 x 1000 kVA,</t>
    </r>
  </si>
  <si>
    <t>KRYCÍ LIST ROZPOČTU</t>
  </si>
  <si>
    <t>Dočasná spevnená komunikácia Valaliky</t>
  </si>
  <si>
    <t>Ing.Olšakovský</t>
  </si>
  <si>
    <t>DPH</t>
  </si>
  <si>
    <t>EUR</t>
  </si>
  <si>
    <t>Projektant</t>
  </si>
  <si>
    <t>Pečiatka</t>
  </si>
  <si>
    <t>Objednávateľ</t>
  </si>
  <si>
    <t>Zhotoviteľ</t>
  </si>
  <si>
    <t>MJ</t>
  </si>
  <si>
    <t>D</t>
  </si>
  <si>
    <t>HSV</t>
  </si>
  <si>
    <t>113106241.S</t>
  </si>
  <si>
    <t>12</t>
  </si>
  <si>
    <t>113107222.S</t>
  </si>
  <si>
    <t>121101112.S</t>
  </si>
  <si>
    <t>m3</t>
  </si>
  <si>
    <t>181301115.S</t>
  </si>
  <si>
    <t>564752114.S</t>
  </si>
  <si>
    <t>584121111.S</t>
  </si>
  <si>
    <t>M</t>
  </si>
  <si>
    <t>593810000900.S</t>
  </si>
  <si>
    <t>9</t>
  </si>
  <si>
    <t>979083112.S</t>
  </si>
  <si>
    <t>t</t>
  </si>
  <si>
    <t>10</t>
  </si>
  <si>
    <t>979083191.S</t>
  </si>
  <si>
    <t>11</t>
  </si>
  <si>
    <t>979087212.S</t>
  </si>
  <si>
    <t>99</t>
  </si>
  <si>
    <t>998226011.S</t>
  </si>
  <si>
    <t>Názov stavby</t>
  </si>
  <si>
    <t xml:space="preserve">SP Valaliky - Kruhová križovatka,   </t>
  </si>
  <si>
    <t>JKSO</t>
  </si>
  <si>
    <t>Názov objektu</t>
  </si>
  <si>
    <t>3 výjazdové ramená a 2 spojovacie vetvy,                                         priemer stredového ostrovčeka 32 m,</t>
  </si>
  <si>
    <t>EČO</t>
  </si>
  <si>
    <t xml:space="preserve">   </t>
  </si>
  <si>
    <t>Miesto</t>
  </si>
  <si>
    <t>IČO</t>
  </si>
  <si>
    <t>IČ DPH</t>
  </si>
  <si>
    <t>Spracoval</t>
  </si>
  <si>
    <t>Rozpočet číslo</t>
  </si>
  <si>
    <t>Dňa</t>
  </si>
  <si>
    <t>CPV</t>
  </si>
  <si>
    <t>CPA</t>
  </si>
  <si>
    <t xml:space="preserve">                Merné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</si>
  <si>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</si>
  <si>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</si>
  <si>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</si>
  <si>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</si>
  <si>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</si>
  <si>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</si>
  <si>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</si>
  <si>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A</t>
  </si>
  <si>
    <t>Základné rozp. náklady</t>
  </si>
  <si>
    <t>B</t>
  </si>
  <si>
    <t>Doplnkové náklady</t>
  </si>
  <si>
    <t>C</t>
  </si>
  <si>
    <t>Vedľajšie rozpočtové náklady</t>
  </si>
  <si>
    <t>Dodávky</t>
  </si>
  <si>
    <t>Práca nadčas</t>
  </si>
  <si>
    <t>13</t>
  </si>
  <si>
    <t xml:space="preserve">GZS   </t>
  </si>
  <si>
    <t>Montáž</t>
  </si>
  <si>
    <t>Bez pevnej podl.</t>
  </si>
  <si>
    <t>14</t>
  </si>
  <si>
    <t xml:space="preserve">Projektové práce   </t>
  </si>
  <si>
    <t>PSV</t>
  </si>
  <si>
    <t>Kultúrna pamiatka</t>
  </si>
  <si>
    <t>15</t>
  </si>
  <si>
    <t xml:space="preserve">Sťažené podmienky   </t>
  </si>
  <si>
    <t>16</t>
  </si>
  <si>
    <t xml:space="preserve">Vplyv prostredia   </t>
  </si>
  <si>
    <t>"M"</t>
  </si>
  <si>
    <t>17</t>
  </si>
  <si>
    <t xml:space="preserve">Iné VRN   </t>
  </si>
  <si>
    <t>18</t>
  </si>
  <si>
    <t>VRN z rozpočtu</t>
  </si>
  <si>
    <t>ZRN (r. 1-6)</t>
  </si>
  <si>
    <t>DN (r. 8-11)</t>
  </si>
  <si>
    <t>19</t>
  </si>
  <si>
    <t>VRN (r. 13-18)</t>
  </si>
  <si>
    <t>20</t>
  </si>
  <si>
    <t>HZS</t>
  </si>
  <si>
    <t>21</t>
  </si>
  <si>
    <t>Kompl. činnosť</t>
  </si>
  <si>
    <t>22</t>
  </si>
  <si>
    <t>Ostatné náklady</t>
  </si>
  <si>
    <t>Celkové náklady</t>
  </si>
  <si>
    <t>23</t>
  </si>
  <si>
    <t>Súčet 7, 12, 19-22</t>
  </si>
  <si>
    <t>Dátum a podpis</t>
  </si>
  <si>
    <t>24</t>
  </si>
  <si>
    <t>% z</t>
  </si>
  <si>
    <t>25</t>
  </si>
  <si>
    <t>Cena s DPH (r. 23-24)</t>
  </si>
  <si>
    <t>E</t>
  </si>
  <si>
    <t>Prípočty a odpočty</t>
  </si>
  <si>
    <t>26</t>
  </si>
  <si>
    <t>Dodávky zadávateľa</t>
  </si>
  <si>
    <t>27</t>
  </si>
  <si>
    <t>Kĺzavá doložka</t>
  </si>
  <si>
    <t>28</t>
  </si>
  <si>
    <t>Zvýhodnenie + -</t>
  </si>
  <si>
    <t xml:space="preserve">ROZPOČET  </t>
  </si>
  <si>
    <t>Stavba:   SP Valaliky - Kruhová križovatka</t>
  </si>
  <si>
    <t xml:space="preserve">Objekt:   </t>
  </si>
  <si>
    <t>3 výjazdové ramená a 2 spojovacie vetvy,  priemer stredového ostrovčeka 32 m,</t>
  </si>
  <si>
    <t xml:space="preserve">Objednávateľ:   </t>
  </si>
  <si>
    <t xml:space="preserve">Zhotoviteľ:   </t>
  </si>
  <si>
    <t xml:space="preserve">Spracoval:  Ing.Olšakovský  </t>
  </si>
  <si>
    <t xml:space="preserve">Miesto:   </t>
  </si>
  <si>
    <t>Dátum:   2. 3. 2021</t>
  </si>
  <si>
    <t>Č.</t>
  </si>
  <si>
    <t>KCN</t>
  </si>
  <si>
    <t>Kód položky</t>
  </si>
  <si>
    <t>Množstvo celkom</t>
  </si>
  <si>
    <t>Cena jednotková</t>
  </si>
  <si>
    <t>Dodávka</t>
  </si>
  <si>
    <t>Hmotnosť celkom</t>
  </si>
  <si>
    <t xml:space="preserve">Práce a dodávky HSV   </t>
  </si>
  <si>
    <t xml:space="preserve">Zemné práce   </t>
  </si>
  <si>
    <t>R</t>
  </si>
  <si>
    <t>113107223</t>
  </si>
  <si>
    <t xml:space="preserve">Odstránenie podkladu alebo krytu nad 200 m2 z kameniva hrubého drveného, hr.200 do 300 m 0,400t   </t>
  </si>
  <si>
    <t>M2</t>
  </si>
  <si>
    <t>113107243</t>
  </si>
  <si>
    <t xml:space="preserve">Odstránenie podkladu alebo krytu asfaltového nad 200 m2,hr.nad 100 do 150 mm 0,316 t   </t>
  </si>
  <si>
    <t>121101113</t>
  </si>
  <si>
    <t xml:space="preserve">Odstránenie ornice s  premiestn. na hromady, so zložením na vzdialenosť do 100 m a  do 10000 m3   </t>
  </si>
  <si>
    <t>122201102</t>
  </si>
  <si>
    <t xml:space="preserve">Odkopávka a prekopávka nezapažená v hornine 3,nad 100 do 1000 m3   </t>
  </si>
  <si>
    <t>M3</t>
  </si>
  <si>
    <t>122201109</t>
  </si>
  <si>
    <t xml:space="preserve">Príplatok k cenám za lepivosť horniny   </t>
  </si>
  <si>
    <t>122201402</t>
  </si>
  <si>
    <t xml:space="preserve">Výkop v zemníku na suchu v hornine 3,nad 100 do 1000 m3   </t>
  </si>
  <si>
    <t>122201409</t>
  </si>
  <si>
    <t>132201101</t>
  </si>
  <si>
    <t xml:space="preserve">Výkop ryhy do šírky 600 mm v horn.3 do 100 m3   </t>
  </si>
  <si>
    <t>132201109</t>
  </si>
  <si>
    <t xml:space="preserve">Príplatok k cene za lepivosť horniny 3   </t>
  </si>
  <si>
    <t>162301102</t>
  </si>
  <si>
    <t xml:space="preserve">Vodorovné premiestnenie výkopku tr.1-4,do 1000 m   </t>
  </si>
  <si>
    <t>162501102</t>
  </si>
  <si>
    <t xml:space="preserve">Vodorovné premiestnenie výkopku tr.1-4 do 3000 m   </t>
  </si>
  <si>
    <t>162701109</t>
  </si>
  <si>
    <t xml:space="preserve">Príplatok za každých ďalších 1000 m horniny 1-4 po spevnenej ceste   </t>
  </si>
  <si>
    <t>162701110</t>
  </si>
  <si>
    <t xml:space="preserve">Príplatok za každých ďalších 1000 m,tr.1-4 po nespevnenej ceste   </t>
  </si>
  <si>
    <t>167102102</t>
  </si>
  <si>
    <t xml:space="preserve">Nakladanie neuľahnutého výkopku z hornín tr.1-4 nad 1000 do 10000 m3   </t>
  </si>
  <si>
    <t>171101112</t>
  </si>
  <si>
    <t xml:space="preserve">Uloženie sypaniny nesúdržnej horníny mimo aktivívnej zóny   </t>
  </si>
  <si>
    <t>171101131</t>
  </si>
  <si>
    <t xml:space="preserve">Uloženie sypaniny nesúdržných a súdržných hornín striedavo ukladaných   </t>
  </si>
  <si>
    <t>171201201</t>
  </si>
  <si>
    <t xml:space="preserve">Uloženie sypaniny na skládky   </t>
  </si>
  <si>
    <t>174101003</t>
  </si>
  <si>
    <t xml:space="preserve">Zásyp sypaninou so zhutnením jám, šachiet, rýh, zárezov alebo okolo objektov nad 1000 do 10000 m3   </t>
  </si>
  <si>
    <t>180402112</t>
  </si>
  <si>
    <t xml:space="preserve">Založenie trávnika parkového výsevom na svahu nad 1:5 do 1:2   </t>
  </si>
  <si>
    <t>181101102</t>
  </si>
  <si>
    <t xml:space="preserve">Úprava pláne v zárezoch v hornine 1-4 so zhutnením   </t>
  </si>
  <si>
    <t>181301111</t>
  </si>
  <si>
    <t xml:space="preserve">Rozprestretie ornice na rovine alebo na svahu do sklonu 1:5,plocha nad 500 m2,hr.do 100 m   </t>
  </si>
  <si>
    <t>181301114</t>
  </si>
  <si>
    <t xml:space="preserve">Rozprestretie ornice na rovine alebo na svahu do sklonu 1:5,plocha nad 500 m2,hr.250 mm   </t>
  </si>
  <si>
    <t>182201101</t>
  </si>
  <si>
    <t xml:space="preserve">Svahovanie trvalých svahov v násype   </t>
  </si>
  <si>
    <t>005</t>
  </si>
  <si>
    <t>0057211200</t>
  </si>
  <si>
    <t xml:space="preserve">Travové semeno parková zmes   </t>
  </si>
  <si>
    <t>kg</t>
  </si>
  <si>
    <t>182301131</t>
  </si>
  <si>
    <t xml:space="preserve">Rozprestretie ornice na svahu so sklonom nad 1:5,plocha nad 500 m2,hr.do 100 mm   </t>
  </si>
  <si>
    <t>583</t>
  </si>
  <si>
    <t>583310004100.S</t>
  </si>
  <si>
    <t xml:space="preserve">Násypový materiál   </t>
  </si>
  <si>
    <t>583310003200.S</t>
  </si>
  <si>
    <t xml:space="preserve">Štrkopiesok frakcia 0-32 mm   </t>
  </si>
  <si>
    <t xml:space="preserve">Zakladanie   </t>
  </si>
  <si>
    <t>212572111</t>
  </si>
  <si>
    <t xml:space="preserve">Lôžko pre trativod zo štrkopiesku triedeného   </t>
  </si>
  <si>
    <t>212752122</t>
  </si>
  <si>
    <t xml:space="preserve">Trativody z drenážnych flexibilných rúr DN 100   </t>
  </si>
  <si>
    <t>289971212</t>
  </si>
  <si>
    <t xml:space="preserve">Zhotovenie vrstvy z geotextílie na upravenom povrchu v sklone do 1 : 5 , šírky nad 3 do 6 m   </t>
  </si>
  <si>
    <t>693</t>
  </si>
  <si>
    <t>6936654200</t>
  </si>
  <si>
    <t xml:space="preserve">Separačné, filtračné a spevňovacie geotextílie Typar SF 49    </t>
  </si>
  <si>
    <t xml:space="preserve">Komunikácie   </t>
  </si>
  <si>
    <t>221</t>
  </si>
  <si>
    <t>561091111.S</t>
  </si>
  <si>
    <t xml:space="preserve">Zhotovenie podkladu zo zeminy stabilizovanej hydraulickými spojivami systémom (Road Mix) hr. do 300 mm plochy do 1000 m2   </t>
  </si>
  <si>
    <t>561202911</t>
  </si>
  <si>
    <t xml:space="preserve">Príplatok k cene za každý ďalší aj začatý 1 kg cementu na 1 m2   </t>
  </si>
  <si>
    <t>564732111</t>
  </si>
  <si>
    <t xml:space="preserve">Podklad alebo kryt z kameniva hrubého drveného veľ. 32-63mm(vibr.štrk) po zhut.hr. 100 mm   </t>
  </si>
  <si>
    <t>564861111</t>
  </si>
  <si>
    <t xml:space="preserve">Podklad zo štrkodrviny s rozprestrením a zhutnením,hr.po zhutnení 200 mm   </t>
  </si>
  <si>
    <t>565131111.S</t>
  </si>
  <si>
    <t xml:space="preserve">Podklad z asfaltového betónu AC 16 P s rozprestretím a zhutnením v pruhu š. do 3 m, po zhutnení hr. 50 mm   </t>
  </si>
  <si>
    <t>567122114</t>
  </si>
  <si>
    <t xml:space="preserve">Podklad z kameniva spevneného cementom s rozprestrením a zhutnením,KZC I,hr.po zhutnení 150 mm   </t>
  </si>
  <si>
    <t>567142111.S</t>
  </si>
  <si>
    <t xml:space="preserve">Podklad z kameniva stmeleného cementom s rozprestretím a zhutnením, CBGM C 8/10 (C 6/8), po zhutnení hr. 210 mm   </t>
  </si>
  <si>
    <t>569831111</t>
  </si>
  <si>
    <t xml:space="preserve">Spevnenie krajníc alebo komunikácií pre peších štrkodrvinou,rozprestrenie,zhutnenie,hr.100 mm   </t>
  </si>
  <si>
    <t>5834312300</t>
  </si>
  <si>
    <t xml:space="preserve">Kamenivo drvené hrubé 4-8 Z   </t>
  </si>
  <si>
    <t>577154251.S</t>
  </si>
  <si>
    <t xml:space="preserve">Asfaltový betón vrstva obrusná AC 11 O v pruhu š. do 3 m z modifik. asfaltu tr. I, po zhutnení hr. 60 mm   </t>
  </si>
  <si>
    <t>577164371.S</t>
  </si>
  <si>
    <t xml:space="preserve">Asfaltový betón vrstva obrusná alebo ložná AC 16 v pruhu š. do 3 m z modifik. asfaltu tr. II, po zhutnení hr. 70 mm   </t>
  </si>
  <si>
    <t>573211111</t>
  </si>
  <si>
    <t xml:space="preserve">Postrek asfaltový spojovací bez posypu kamenivom z asfaltu cestného v množstve od 0,50 do 0,70 kg/m2   </t>
  </si>
  <si>
    <t>591141111</t>
  </si>
  <si>
    <t xml:space="preserve">Kladenie dlažby z kociek z cementovej malty   </t>
  </si>
  <si>
    <t>5838015500</t>
  </si>
  <si>
    <t xml:space="preserve">Kocka dlažobná veľká  16 trieda 1   </t>
  </si>
  <si>
    <t xml:space="preserve">Ostatné konštrukcie a práce-búranie   </t>
  </si>
  <si>
    <t>404</t>
  </si>
  <si>
    <t>404463600</t>
  </si>
  <si>
    <t xml:space="preserve">Stlpik dopravnej značky   </t>
  </si>
  <si>
    <t>4044640000</t>
  </si>
  <si>
    <t xml:space="preserve">Mobilne svetelne signalizacne zariadenie   </t>
  </si>
  <si>
    <t>Kus</t>
  </si>
  <si>
    <t>4044521010</t>
  </si>
  <si>
    <t xml:space="preserve">Značky dopravné reflexné - trvalé dopr. značenie   </t>
  </si>
  <si>
    <t>4044521020</t>
  </si>
  <si>
    <t xml:space="preserve">Značky dopravné reflexné - dočasné dopr. značenie   </t>
  </si>
  <si>
    <t>912291111</t>
  </si>
  <si>
    <t xml:space="preserve">Osadenie smerového kola s vykopaním, s odhodom výkopku do 3 m z plastických hmôt   </t>
  </si>
  <si>
    <t>286</t>
  </si>
  <si>
    <t>2868300010</t>
  </si>
  <si>
    <t xml:space="preserve">Smerovy stlpik cestny   </t>
  </si>
  <si>
    <t>914001111</t>
  </si>
  <si>
    <t xml:space="preserve">Osadenie a montáž cestnej zvislej dopravnej značky na stľpik,stľp,konzolu alebo objekt   </t>
  </si>
  <si>
    <t>915711612.S</t>
  </si>
  <si>
    <t xml:space="preserve">Vodorovné dopravné značenie dvojzložkovým studeným plastom deliacich čiar súvislých šírky 125 mm biela retroreflexná   </t>
  </si>
  <si>
    <t>915712412.S</t>
  </si>
  <si>
    <t xml:space="preserve">Vodorovné dopravné značenie striekaným plastom vodiacich čiar súvislých šírky 250 mm biela retroreflexná   </t>
  </si>
  <si>
    <t>915713122.S</t>
  </si>
  <si>
    <t xml:space="preserve">Trvalé vodorovné značenie krytu lepením pásky profilovanej vodiacich prúžkov šírky 500 mm   </t>
  </si>
  <si>
    <t>915721212.S</t>
  </si>
  <si>
    <t xml:space="preserve">Vodorovné dopravné značenie striekané farbou prechodov pre chodcov, šípky, symboly a pod., biela retroreflexná   </t>
  </si>
  <si>
    <t>915791111</t>
  </si>
  <si>
    <t xml:space="preserve">Predznačenie pre značenie striekané farbou z náterových hmôt deliace čiary, vodiace prúžky   </t>
  </si>
  <si>
    <t>915791112</t>
  </si>
  <si>
    <t xml:space="preserve">Predznačenie pre vodorovné značenie striekané farbou alebo vykonávané z náterových hmôt   </t>
  </si>
  <si>
    <t>917862111</t>
  </si>
  <si>
    <t xml:space="preserve">Osadenie chodník. obrubníka betónového stojatého s bočnou oporou z betónu prostého   </t>
  </si>
  <si>
    <t>592</t>
  </si>
  <si>
    <t>5921745000</t>
  </si>
  <si>
    <t xml:space="preserve">Obrubník betónový záhonový ABO 1-15 100x15x30   </t>
  </si>
  <si>
    <t>979083113</t>
  </si>
  <si>
    <t xml:space="preserve">Vodorovné premiestnenie sutiny na skládku s naložením a zložením nad 1000 do 2000 m   </t>
  </si>
  <si>
    <t>979083191</t>
  </si>
  <si>
    <t xml:space="preserve">Príplatok za každých ďalších i začatých 1000 m po spevnenej ceste   </t>
  </si>
  <si>
    <t>013</t>
  </si>
  <si>
    <t>979089011.S</t>
  </si>
  <si>
    <t xml:space="preserve">Poplatok za skladovanie - betón, tehly, dlaždice, (17 01) nebezpečné   </t>
  </si>
  <si>
    <t xml:space="preserve">Presun hmôt HSV   </t>
  </si>
  <si>
    <t>998225111</t>
  </si>
  <si>
    <t xml:space="preserve">Presun hmôt pre pozemnú komunikáciu a letisko s krytom asfaltovým akejkoľvek dĺžky objektu   </t>
  </si>
  <si>
    <t>T</t>
  </si>
  <si>
    <t xml:space="preserve">Celkom   </t>
  </si>
  <si>
    <t>05.02.2021</t>
  </si>
  <si>
    <t>Stavba:   Dočasná spevnená komunikácia Valaliky</t>
  </si>
  <si>
    <t>Spracoval:   Ing.Olšakovský</t>
  </si>
  <si>
    <t>Dátum:   5. 2. 2021</t>
  </si>
  <si>
    <t xml:space="preserve">Rozoberanie vozovky a plochy z panelov so škárami zaliatymi asfaltovou alebo cementovou maltou,  -0,40800t   </t>
  </si>
  <si>
    <t xml:space="preserve">Odstránenie krytu v ploche nad 200 m2 z kameniva hrubého drveného, hr. 100 do 200 mm,  -0,23500t   </t>
  </si>
  <si>
    <t>001</t>
  </si>
  <si>
    <t xml:space="preserve">Odstránenie ornice s premiestn. na hromady, so zložením na vzdialenosť do 100 m a do 1000 m3   </t>
  </si>
  <si>
    <t xml:space="preserve">Rozprestretie ornice v rovine, plocha nad 500 m2, hr. do 300 mm   </t>
  </si>
  <si>
    <t xml:space="preserve">Podklad alebo kryt z kameniva hrubého drveného veľ. 32-63 mm (vibr.štrk) po zhut.hr. 180 mm   </t>
  </si>
  <si>
    <t xml:space="preserve">Osadenie cestných panelov zo železového betónu, so zhotovením podkladu z kam. ťaženého do hr. 40 mm   </t>
  </si>
  <si>
    <t>593</t>
  </si>
  <si>
    <t xml:space="preserve">Cestný panel IZD 300/200/18 JP 20 ton, lxšxv 3000x2000x180 mm   </t>
  </si>
  <si>
    <t>006</t>
  </si>
  <si>
    <t xml:space="preserve">Vodorovné premiestnenie sutiny na skládku s naložením a zložením nad 100 do 1000 m   </t>
  </si>
  <si>
    <t xml:space="preserve">Príplatok za každých ďalších i začatých 1000 m po spevnenej ceste pre vodorovné premiestnenie sutiny   </t>
  </si>
  <si>
    <t xml:space="preserve">Nakladanie na dopravné prostriedky pre vodorovnú dopravu sutiny   </t>
  </si>
  <si>
    <t xml:space="preserve">Presun hmôt pre komunikácie a letiská s krytom montovaným z cest. panelov zo železového betónu   </t>
  </si>
  <si>
    <t>Vykalkulovaná cena: 808.445,82 EUR predstavuje pri výmere 10.000 m2 cenu: 80,85 EUR/m2</t>
  </si>
  <si>
    <t>Strategický park Valaliky (Finančný plán ) Alt. I.</t>
  </si>
  <si>
    <r>
      <t>Komunikácia spevnená,</t>
    </r>
    <r>
      <rPr>
        <i/>
        <sz val="9"/>
        <color theme="1"/>
        <rFont val="Arial"/>
        <family val="2"/>
        <charset val="238"/>
      </rPr>
      <t xml:space="preserve">                                                 so zemnými prácami, podkladom so štrkodrvy a cestnými panelmi v dl. 1.000 m, š.6 m</t>
    </r>
    <r>
      <rPr>
        <sz val="11"/>
        <color theme="1"/>
        <rFont val="Arial"/>
        <family val="2"/>
        <charset val="238"/>
      </rPr>
      <t>,</t>
    </r>
  </si>
  <si>
    <r>
      <t xml:space="preserve">VTL prípojka plynu DN 300,                        </t>
    </r>
    <r>
      <rPr>
        <i/>
        <sz val="9"/>
        <color theme="1"/>
        <rFont val="Arial"/>
        <family val="2"/>
        <charset val="238"/>
      </rPr>
      <t>s Wiliamsonovým ostrým prepojom              a v dl. 1.570 bm</t>
    </r>
    <r>
      <rPr>
        <sz val="11"/>
        <color theme="1"/>
        <rFont val="Arial"/>
        <family val="2"/>
        <charset val="238"/>
      </rPr>
      <t>,</t>
    </r>
  </si>
  <si>
    <t>Jednotkové ceny pri položkách č.: 1, 2, 3, sú po zohľadnení indexácie z titulu inflácie, prevzaté zo staršieho podobného projektu a to: "AUO Trenčín", realizovaného v r. 2009 - 2010, kde cena stavby vzišla z verejného obstarávania na výber zhotoviteľa stavby.                                                                                                                                                                                                             Cena za pol. č.1 "VTL prípojka plynu DN 500":  Za bm trasy, vrátane zemných prác bola v rozpočte z r. 2009 za DN 150 cena: 245,- EUR/bm. Po indexácii z titulu inflácie kalkulujeme pre r.2021 cenu: 290,- EUR/bm a po aktualizácii potrubia na DN 300 je v tomto rozpočte cena: 360,- EUR/bm.</t>
  </si>
  <si>
    <r>
      <t xml:space="preserve">Komunikácia 2-pruhová,   </t>
    </r>
    <r>
      <rPr>
        <i/>
        <sz val="9"/>
        <color theme="1"/>
        <rFont val="Arial"/>
        <family val="2"/>
        <charset val="238"/>
      </rPr>
      <t>asfaltobetónová komunikáciami so zvodidlami v dl. 1.400 bm, š. 13 m,</t>
    </r>
  </si>
  <si>
    <r>
      <t xml:space="preserve">Zásobovanie územia zemným plynom - z VTL distribučného rozvodu Haniska - Valaliky, DN 300 s VTL prípojkou  dĺžky cca 1,6 km s regulačnou stanicou plynu od  5.000 do 10.000 Nm³/h s NN prípojkou z TS a STL distribučným  plynovodom 1,5 km.                   </t>
    </r>
    <r>
      <rPr>
        <i/>
        <sz val="9"/>
        <color theme="1"/>
        <rFont val="Calibri"/>
        <family val="2"/>
        <charset val="238"/>
      </rPr>
      <t xml:space="preserve"> </t>
    </r>
  </si>
  <si>
    <t>Rozpočtovaná suma so zarátaním inflácie (za roky 2018,2019,2020) = 203.490,- EUR bez DPH na 4 roky (po 50.873,- EUR bez DPH/rok)</t>
  </si>
  <si>
    <t>Rozpočtovaná suma so zarátaním inflácie (za rok 2020) = 193.730,- EUR bez DPH (suma je za 3 roky poskytovania služieb)</t>
  </si>
  <si>
    <t>Uzavretá zmluva o poskytnutí služieb v roku 2020 za 63.800,- EUR bez DPH (58,- EUR bez DPH/hod)</t>
  </si>
  <si>
    <t>Rozpočtovaná suma so zarátaním inflácie (za roky 2018,2019,2020) = 52.158,- EUR bez DPH</t>
  </si>
  <si>
    <t>Rozpočtovaná suma so zarátaním inflácie (za roky 2018,2019,2020) = 51.948,- EUR bez DPH</t>
  </si>
  <si>
    <t>Rozpočtovaná suma so zarátaním inflácie (za roky 2018,2019,2020) = 157.758,- EUR bez DPH</t>
  </si>
  <si>
    <t>Rozpočtovaná suma so zarátaním inflácie (za roky 2018,2019,2020) = 10.881,- EUR bez DPH</t>
  </si>
  <si>
    <t>Rozpočtovaná suma so zarátaním inflácie (za roky 2018,2019,2020) =  41.435,- EUR bez DPH</t>
  </si>
  <si>
    <t>Rozpočtovaná suma so zarátaním inflácie (za roky 2018,2019,2020) = 181.269,- EUR bez DPH</t>
  </si>
  <si>
    <t>Rozpočtovaná suma so zarátaním inflácie (za roky 2018,2019,2020) = 157.116,- EUR bez DPH</t>
  </si>
  <si>
    <t>Rozpočtovaná suma so zarátaním inflácie (za roky 2018,2019,2020) = 52.372,- EUR bez DPH</t>
  </si>
  <si>
    <t>Rozpočtovaná suma so zarátaním inflácie (za roky 2018,2019,2020) = 46.417,- EUR bez DPH</t>
  </si>
  <si>
    <t>Rozpočtovaná suma so zarátaním inflácie (za roky 2018,2019,2020) = 15.637,- EUR bez DPH</t>
  </si>
  <si>
    <t>Rozpočtovaná suma so zarátaním inflácie (za roky 2018,2019,2020) = 52.479,- EUR bez DPH</t>
  </si>
  <si>
    <r>
      <rPr>
        <b/>
        <sz val="11"/>
        <color theme="1"/>
        <rFont val="Calibri"/>
        <family val="2"/>
        <charset val="238"/>
        <scheme val="major"/>
      </rPr>
      <t>Predmetom činnosti je:</t>
    </r>
    <r>
      <rPr>
        <sz val="11"/>
        <color theme="1"/>
        <rFont val="Calibri"/>
        <family val="2"/>
        <charset val="238"/>
        <scheme val="major"/>
      </rPr>
      <t xml:space="preserve"> geodetické vytýčenie vrtov drevenými kolmi pre účely pyrotechnického prieskumu v počte 500ks, vykonanie komplexného pyrotechnického prieskumu lokality, pri ktorom sa za pomoci špeciálnych pyrotechnických prístrojov a zemných radarov využijú vhodné geofyzikálne merania za účelom vyhľadania munície a v prípade pyrotechnického nálezu bude vykonané jeho geodetické zameranie. Pyrotechnický prieskum je potrebné vykonať spoľahlivo, aby sa eliminovalo riziko  ublíženia na zdraví, riziko vzniku škôd na majetku a riziko vzniku iných nežiadúcich účinkov v dôsledku neodborného manipulovania s náhodne nájdenou muníciou.
V záujmovej lokalite budú vykonávané geologické a hydro-geologické vrty za pomoci vŕtacích súprav na kolesovom, prípadne pásovom podvozku. Pyrotechnický prieskum je potrebné vykonať pred realizáciou samotného vrtu v perimetri 4,5m okolo každého vrtu. Polohu každého vrtu, tak ako je uvedené vyššie v texte, je potrebné označiť dreveným kolom s popisom vrtu (označenie vrtu).
Počet vrtov:
•	Penetrometrické vrty                        	200 ks
•	Geologické vrty 30m hl.                     	80 ks
•	Sondy DPH a CPTU                            200 ks
•	Hydro-geologické vrty 25m hl.           16 ks
•	Hydro-geologické vrty 100m hl.          4 ks
Celkom:		                                              500 ks
Polohové údaje o výskyte kovového predmetu budú poskytnuté zhotoviteľom s maximálnou povolenou odchýlkou 10 cm v rámci každého rozmeru.
V popisnej časti prieskumu požadujeme v rozsahu samostatného popisu každého kovového predmetu v oblasti v rozmere predmetu nad 10cm x 10cm x 10 cm skutočnej veľkosti a s údajmi o každom kuse munície: slovný popis vrátane tvarových charakteristík, rozmery, typ materiálu, slovný popis miesta výskytu munície vo väzbe na okolité predmety a podložie.
Interpretáciu grafických podkladov a záznamov z meraní, požadujeme s jednoznačným označením, ktoré predmety  nepredstavujú pyrotechnické riziko, a ktoré predmety sú muníciou.
Prieskum musí byť vykonaný v súlade so zákonom č. 58/2014 Z.z. o výbušninách, výbušných predmetoch a munícii. Vykonávanie prieskumu musí byť zabezpečené oprávnenou osobou, fyzickou alebo právnickou, ktorá má na uvedenú činnosť osvedčenie.
</t>
    </r>
  </si>
  <si>
    <r>
      <rPr>
        <b/>
        <sz val="11"/>
        <color theme="1"/>
        <rFont val="Calibri"/>
        <family val="2"/>
        <charset val="238"/>
        <scheme val="major"/>
      </rPr>
      <t xml:space="preserve">Opis predmetu činnosti: </t>
    </r>
    <r>
      <rPr>
        <sz val="11"/>
        <color theme="1"/>
        <rFont val="Calibri"/>
        <family val="2"/>
        <charset val="238"/>
        <scheme val="major"/>
      </rPr>
      <t>Plošná hluková záťaž sa stanoví výpočtom s využitím matematického modelovania. Výpočet hodnôt určujúcich veličín  z pôsobenia:priemyselných zdrojov zvuku a zdrojov zvuku z podporných technických a technologických zariadení, súvisiacich so sledovaným zámerom,  urobiť podľa postupu uvedenom v norme ISO 9613-1, 2; súvisiacej cestnej dopravy (v území areálu  aj mimo areál navrhovaného zámeru), súvisiacej so sledovaným zámerom, urobiť podľa postupu uvedenom v predpise NMPB96; súvisiacej koľajovej dopravy (v území areálu  aj mimo areál navrhovaného zámeru), súvisiacej so sledovaným zámerom, urobiť podľa postupu uvedenom v predpise Schall03; súvisiacej leteckej dopravy  s navrhovaným zámerom,  urobiť podľa postupu uvedenom v predpise ECAC.CEAC Doc29.</t>
    </r>
  </si>
  <si>
    <r>
      <rPr>
        <b/>
        <sz val="11"/>
        <color theme="1"/>
        <rFont val="Calibri"/>
        <family val="2"/>
        <charset val="238"/>
        <scheme val="major"/>
      </rPr>
      <t>Opis predmetu činnosti:</t>
    </r>
    <r>
      <rPr>
        <sz val="11"/>
        <color theme="1"/>
        <rFont val="Calibri"/>
        <family val="2"/>
        <charset val="238"/>
        <scheme val="major"/>
      </rPr>
      <t xml:space="preserve">
•        uviesť dopravno-inžinierske (profilové, smerové, anketové prieskumy vrátane celoštátneho sčítania dopravy z rokov 2000 – 2015 z existujúcich podkladov pre analýzu územia (podklady dostupné z verejného sektora spracovateľ DKP dostane k dispozícii),
•        vykonať vlastný dopravný prieskum podľa požiadaviek STN a TP 102 pre veľké investície na získanie potrebných dopravno-inžinierskych údajov potrebných na dopravno-kapacitné posúdenie, 
•        neodporúča sa použiť výsledky celoštátneho sčítania dopravy 2015 na kapacitné posúdenie, ktoré majú len informatívny charakter,
•        pri prognóze nie je možné použiť rastové koeficienty pre rôzne funkčné triedy komunikácií na území dotknutého samosprávneho kraja podľa TP 070 – prognózovanie výhľadových intenzít na cestnej sieti do roku 2040  (SSC), koeficienty treba odsúhlasiť s MDV SR,
•        vypracovanie dopravný model v prostredí špecializovaného medzinárodne uznávaného softvéru na dopravné modelovanie automobilovej dopravy v scenároch podľa TP 102 a pre súčasný stav na validáciu dopravného prieskumu (aktuálny kalendárny rok) a výhľadové horizonty 2025, 2035, 2040 a 2045 na stanovenie dopravnej prognózy na základe dostupných dopravno-inžinierskych a socioekonomických podkladov v dotknutom území a ďalších podkladov investora nevyhnutých na vypracovanie dopravného modelu,
•        základná matica prepravných vzťahov a zónovanie bude vychádzať z dostupných podkladov dopravno-plánovacej dokumentácie KSK prípadne mesta Košice a bude určená výrezom z prípadného funkčného dopravného modelu mesta Košice alebo KSK, ktorú poskytne verejný obstarávateľ,
•        dopravný model bude zahŕňať bezprostredne dotknuté záujmové územie definované spádovou oblasťou s významnými zdrojovými, cieľovými či tranzitnými prepravnými vzťahmi a musí sa doplniť novými zónami vychádzajúce z podkladov investora,
•        komunikačná sieť dopravného modelu súčasného stavu bude zahŕňať posudzovaný projekt (úsek diaľnice alebo rýchlostnej cesty) a ostatné diaľnice, rýchlostné cesty, cesty I., a II. triedy ako aj dopravne významné komunikácie III. triedy,
•        výhľadová komunikačná sieť bude zohľadňovať predpokladanú výstavbu diaľnic, rýchlostných ciest a iných ciest či miestnych komunikácií a ich preložiek v jednotlivých časových horizontoch a bude doplnená základnou doplnkovou sieťou pozemných komunikácií investora,
•        koncept riešenia smerovania dopravných pohybov križovatiek vychádzajúce z dopravného modelu budú podkladom pre kapacitné posúdenie smerovania dopravných prúdov v križovatkách, 
ktoré budú odporúčať koncept typov križovatiek,
•        výstupy dopravno-kapacitného posúdenia križovatiek bude doložené výpočtom podľa TP 102.     
</t>
    </r>
    <r>
      <rPr>
        <b/>
        <sz val="11"/>
        <color theme="1"/>
        <rFont val="Calibri"/>
        <family val="2"/>
        <charset val="238"/>
        <scheme val="major"/>
      </rPr>
      <t>Požiadavky na dokumentáciu:</t>
    </r>
    <r>
      <rPr>
        <sz val="11"/>
        <color theme="1"/>
        <rFont val="Calibri"/>
        <family val="2"/>
        <charset val="238"/>
        <scheme val="major"/>
      </rPr>
      <t xml:space="preserve">
Dokumentácia musí byť vypracovaná a podpísaná autorizovaným inžinierom – dopravné stavby, špecializácia dopravné plánovanie a dopravné inžinierstvo a opečiatkovaná pečiatkou odbornej spôsobilosti.
</t>
    </r>
  </si>
  <si>
    <r>
      <rPr>
        <b/>
        <sz val="11"/>
        <color theme="1"/>
        <rFont val="Calibri"/>
        <family val="2"/>
        <charset val="238"/>
        <scheme val="major"/>
      </rPr>
      <t xml:space="preserve">Opis predmetu činnosti: </t>
    </r>
    <r>
      <rPr>
        <sz val="11"/>
        <color theme="1"/>
        <rFont val="Calibri"/>
        <family val="2"/>
        <charset val="238"/>
        <scheme val="major"/>
      </rPr>
      <t>Vypracovanie zámeru podľa zákona č. 24/2006 Z.z. o posudzovaní vplyvov na životné prostredie a o zmene a doplnení niektorých zákonov v znení neskorších predpisov. Vypracovanie správy podľa zákona č. 24/2006 Z.z. o posudzovaní vplyvov na životné prostredie a o zmene a doplnení niektorých zákonov v znení neskorších predpisov.
Súvisiace činnosti:
-        Koordinácia konania
-        Zvolanie a účasť na verejnom prerokovaní
-        Účasť na koordinačných stretnutiach</t>
    </r>
  </si>
  <si>
    <r>
      <rPr>
        <b/>
        <sz val="11"/>
        <color theme="1"/>
        <rFont val="Calibri"/>
        <family val="2"/>
        <charset val="238"/>
        <scheme val="major"/>
      </rPr>
      <t>Opis predmetu činnosti:</t>
    </r>
    <r>
      <rPr>
        <sz val="11"/>
        <color theme="1"/>
        <rFont val="Calibri"/>
        <family val="2"/>
        <charset val="238"/>
        <scheme val="major"/>
      </rPr>
      <t xml:space="preserve">
Predmetom činnosti je vykonanie archeologického dohľadu na „Projekte“ v zmysle zákona č. 49/2009 Z.z. o ochrane pamiatkového fondu v znení neskorších predpisov na dotknutých nehnuteľnostiach počas výstavby,
a)         Pod pojmom archeologický dohľad sa rozumie výlučne vykonanie 
nasledovných prác:
-          Archeologický dohľad
-          Geodetické zamerania nálezísk
Uchádzačov informujeme, že predmetom zákazky nie je predstihový výskum a taktiež výskum nálezových situácií.
b)      V súlade s harmonogramom výstavby (zemných prác) bude 
vykonávaný terénny archeologický dohľad s možnosťou použitia mechanizmov, ktoré zabezpečí poskytovateľ.
c)      Podmienky vykonávania archeologického dohľadu určí Krajský 
pamiatkový úrad, vydaním rozhodnutia,
d)     Poskytovateľ bude mať právo rozhodnúť o pozastavení stavebných 
prác na nevyhnutný čas preskúmania a dokumentovania nálezovej situácie po dohode s vedením stavby tak, aby minimalizoval narušenie harmonogramu výstavby.
e)      Predpokladaný spôsob vykonávania archeologického dohľadu:
-          Archeologický dohľad sa uskutoční v úzkej súčinnosti so 
stavbou formou sledovania skrývky ornice, výkopov zemných rýh pre inžinierske siete a ostatných zemných prác, vyhľadávania a zberu archeologických nálezov následne plošnou sondážou na mieste nálezov a odborným zdokumentovaním ich nálezovej situácie,
-          V prípade, že archeologickým dohľadom dôjde k odkrytiu 
nehnuteľného archeologického nálezu mimoriadnej hodnoty, bude nevyhnutné postupovať v zmysle ustanovenia §127 ods. 3. zákona č.50/1976 Zb. o územnom plánovaní a stavebnom poriadku. V prípade zistenia nehnuteľných archeologických nálezov, bude ďalší postup konzultovaný s Krajským pamiatkovým úradom a s obstarávateľom.
f)       Povinnosti pri zabezpečení archeologického dohľadu,
Zabezpečiť vykonávanie archeologického dohľadu oprávnenou osobou na vykonávanie archeologických výskumov podľa §35 ods. 3. a §36 ods. 2. 
pamiatkového zákona (oprávnená osoba), o čom bude písomne upovedomený KPU,
Odovzdať bezodplatne podľa §39 pamiatkového zákona jedno vyhotovenie výskumnej dokumentácie spracovanej oprávnenou osobou, Pamiatkovému úradu 
SR,    Krajskému pamiatkovému úradu a Archeologickému ústavu SAV, po 
ukončení terénnej časti výskumu, zameranie požadujeme odovzdať vo formáte .dwg, súradnicový systém S-JTSK, výškový systém BpV.
Po vydaní stanoviska PÚSR k výskumnej dokumentácii, či spĺňa formálne a odborné náležitosti v zmysle požiadaviek platných predpisov, zabezpečiť „Záväzné stanovisko“ KPÚ ku kolaudačnému konaniu.</t>
    </r>
  </si>
  <si>
    <r>
      <rPr>
        <b/>
        <sz val="11"/>
        <color theme="1"/>
        <rFont val="Calibri"/>
        <family val="2"/>
        <charset val="238"/>
        <scheme val="major"/>
      </rPr>
      <t>Opis predmetu činnosti:</t>
    </r>
    <r>
      <rPr>
        <sz val="11"/>
        <color theme="1"/>
        <rFont val="Calibri"/>
        <family val="2"/>
        <charset val="238"/>
        <scheme val="major"/>
      </rPr>
      <t xml:space="preserve"> Cieľom predbežného / orientačného inžiniersko-geologického prieskumu lokality je oboznámiť sa s geologickými pomermi v lokalite Haniska. V rámci Predbežného IGP je potrebné riešiť posúdenie geomorfologických pomerov lokality, zloženie základovej pôdy vykonaním vrtov a odobratím nenarušených vzoriek zemín. Taktiež je potrebné zistiť rozhrania geologických vrstiev s výrazne rozdielnymi pevnostnými charakteristikami formou penetračných sond a odber vzoriek narušenej zeminy pre prieskum pôdy a prípadnej kontaminácie. </t>
    </r>
  </si>
  <si>
    <r>
      <rPr>
        <b/>
        <sz val="11"/>
        <color theme="1"/>
        <rFont val="Calibri"/>
        <family val="2"/>
        <charset val="238"/>
        <scheme val="major"/>
      </rPr>
      <t>Opis predmetu činnosti:</t>
    </r>
    <r>
      <rPr>
        <sz val="11"/>
        <color theme="1"/>
        <rFont val="Calibri"/>
        <family val="2"/>
        <charset val="238"/>
        <scheme val="major"/>
      </rPr>
      <t xml:space="preserve">
Predmetom obstarávania je vybudovanie 16 ks vrtov hĺbky do 7 m, ktoré sa využijú na monitorovanie pohybu kvartérnych podzemných vôd a na vsakovacie skúšky v štrkovej vrstve kvartérnych vôd. Výsledky vsakovacích skúšok sa využijú na neskoršie vybudovanie retenčných nádrží a zachytenie dažďových vôd z budúcej stavby na predmetnom území. Výstupom bude skúšobná správa. </t>
    </r>
  </si>
  <si>
    <r>
      <rPr>
        <b/>
        <sz val="11"/>
        <color theme="1"/>
        <rFont val="Calibri"/>
        <family val="2"/>
        <charset val="238"/>
        <scheme val="major"/>
      </rPr>
      <t xml:space="preserve">Opis predmetu činnosti: </t>
    </r>
    <r>
      <rPr>
        <sz val="11"/>
        <color theme="1"/>
        <rFont val="Calibri"/>
        <family val="2"/>
        <charset val="238"/>
        <scheme val="major"/>
      </rPr>
      <t xml:space="preserve">
Účelom Geofyzikálnych meraní vo vrte (karotáž) je súbor geofyzikálnych metód, ktorých aplikácia vedie k meraniu fyzikálnych vlastností hornín v okolí vrtu, kvapalín vo vrte a k objasneniu technického stavu vrtu. Obstarávateľ požaduje vykonať v štyroch vrtoch hĺbky 100m nasledujúce geofyzikálne merania:
	- Kavernometria
	- Termokameráž
	- Odporová krivka
	- SP krivka
	- Gama karotáž</t>
    </r>
  </si>
  <si>
    <r>
      <rPr>
        <b/>
        <sz val="11"/>
        <color theme="1"/>
        <rFont val="Calibri"/>
        <family val="2"/>
        <charset val="238"/>
        <scheme val="major"/>
      </rPr>
      <t xml:space="preserve">Opis predmetu činnosti: </t>
    </r>
    <r>
      <rPr>
        <sz val="11"/>
        <color theme="1"/>
        <rFont val="Calibri"/>
        <family val="2"/>
        <charset val="238"/>
        <scheme val="major"/>
      </rPr>
      <t xml:space="preserve">
Metodika merania bude zodpovedať  vyhláške č. 528/2007 Z.z. Ministerstva zdravotníctva Slovenskej Republiky zo dňa 16.08.2007, ktorou sa ustanovujú podrobnosti o požiadavkách na obmedzenie ožiarenia z prírodného žiarenia v súlade so Zákonom 355/2007 Z.z. zo dňa 21.06.2007 o ochrane, podpore a rozvoji verejného zdravia a o zmene a doplnení niektorých zákonov a to 25 bodov odberu pôdneho vzduchu na 1 hektár. Meranie bude realizované firmou autorizovanou na stanovenie objemovej aktivity radónu v pôdnom vzduchu.
Vydaný protokol   bude platným podkladom pre stavebné povolenie a  dokumentom akceptovaným Slovenskou stavebnou inšpekciou.</t>
    </r>
  </si>
  <si>
    <r>
      <rPr>
        <b/>
        <sz val="11"/>
        <color theme="1"/>
        <rFont val="Calibri"/>
        <family val="2"/>
        <charset val="238"/>
        <scheme val="major"/>
      </rPr>
      <t>Predmetom činnosti je vykonanie:</t>
    </r>
    <r>
      <rPr>
        <sz val="11"/>
        <color theme="1"/>
        <rFont val="Calibri"/>
        <family val="2"/>
        <charset val="238"/>
        <scheme val="major"/>
      </rPr>
      <t xml:space="preserve">
</t>
    </r>
    <r>
      <rPr>
        <b/>
        <sz val="11"/>
        <color theme="1"/>
        <rFont val="Calibri"/>
        <family val="2"/>
        <charset val="238"/>
        <scheme val="major"/>
      </rPr>
      <t xml:space="preserve">A. </t>
    </r>
    <r>
      <rPr>
        <sz val="11"/>
        <color theme="1"/>
        <rFont val="Calibri"/>
        <family val="2"/>
        <charset val="238"/>
        <scheme val="major"/>
      </rPr>
      <t xml:space="preserve">Pedologického prieskumu zameraného na zdokumentovanie pôdneho profilu, overenie plošného rozšírenia jednotlivých pôdnych typov a stanovenie mocnosti ornicového horizontu a podorničia. Zdokumentovanie realizovať na základe kopaných sond, vŕtaných sond ručnou súpravou, prípadne vpichmi.
</t>
    </r>
    <r>
      <rPr>
        <b/>
        <sz val="11"/>
        <color theme="1"/>
        <rFont val="Calibri"/>
        <family val="2"/>
        <charset val="238"/>
        <scheme val="major"/>
      </rPr>
      <t xml:space="preserve">B. </t>
    </r>
    <r>
      <rPr>
        <sz val="11"/>
        <color theme="1"/>
        <rFont val="Calibri"/>
        <family val="2"/>
        <charset val="238"/>
        <scheme val="major"/>
      </rPr>
      <t xml:space="preserve">Dendrologického prieskumu za účelom inventarizácie drevín v záujmovom území a vyčíslenie spoločenskej hodnoty drevín určených potenciálne na výrub ako podklad pre rozhodnutie orgánu ochrany prírody o uskutočnení náhradnej výsadby, resp. o uloženífinančnej náhrady za vyrúbané dreviny.
</t>
    </r>
    <r>
      <rPr>
        <b/>
        <sz val="11"/>
        <color theme="1"/>
        <rFont val="Calibri"/>
        <family val="2"/>
        <charset val="238"/>
        <scheme val="major"/>
      </rPr>
      <t>C.</t>
    </r>
    <r>
      <rPr>
        <sz val="11"/>
        <color theme="1"/>
        <rFont val="Calibri"/>
        <family val="2"/>
        <charset val="238"/>
        <scheme val="major"/>
      </rPr>
      <t xml:space="preserve"> Geodetické zameranie drevín  v záujmovom území vo vhodnej mierke, zameranie požadujeme odovzdať vo formáte .dwg, súradnicový systém S-JTSK, výškový systém BpV. </t>
    </r>
  </si>
  <si>
    <r>
      <rPr>
        <b/>
        <sz val="11"/>
        <color theme="1"/>
        <rFont val="Calibri"/>
        <family val="2"/>
        <charset val="238"/>
        <scheme val="major"/>
      </rPr>
      <t xml:space="preserve">Opis predmetu činnosti: </t>
    </r>
    <r>
      <rPr>
        <sz val="11"/>
        <color theme="1"/>
        <rFont val="Calibri"/>
        <family val="2"/>
        <charset val="238"/>
        <scheme val="major"/>
      </rPr>
      <t xml:space="preserve">
Predmetom je vypracovanie geometrických plánov, vypracovanie polohopisu a výškopisu, vytýčenie hraníc pozemkov, vytýčenie a zameranie inžinierskych sietí, práce geodeta na príslušnom katastri a iné geodetické práce podľa požiadaviek a pokynov verejného obstarávateľa na území Slovenskej republiky počas zmluvného obdobia od 15.05.2018 do 31.12.2018 pre potreby obstarávateľa v súvislosti s prípravou strategického parku Haniska na území okresu Košice - okolie. 
Verejný obstarávateľ vyhradzuje počas zmluvného obdobia maximálne 1000 hodín (slovom: “tisíc“) na vykonávanie predmetu zákazky. </t>
    </r>
  </si>
  <si>
    <t xml:space="preserve">Rozpočtovaná suma so zarátaním inflácie (za roky 2018,2019,2020) = 528.753,- EUR bez DPH za 4 roky </t>
  </si>
  <si>
    <t>Rozpočtovaná suma so zarátaním inflácie (za roky 2018,2019,2020) = 105.601,- EUR bez DPH za 4 roky</t>
  </si>
  <si>
    <t xml:space="preserve">Predmetom je poskytovanie služieb vo verejnom obstarávaní v súlade so zákonom č. 343/2015 Z.z. o verejnom obstarávaní a o zmene a doplnení niektorých zákonov v znení neskorších predpisov a to najmä: 
-  	poskytovanie poradenstva a odborného dozoru vo verejnom obstarávaní, príprava a riadenie postupov verejného obstarávania v     mene a na účet verejného obstarávateľa,
-  	všeobecná konzultačná a poradenská činnosti pri obstarávaní tovarov, služieb a stavebných prác podľa požiadaviek verejného obstarávateľa,
-  	stanovenie vhodného postupu pri verejnom obstarávaní, príprava a predkladanie stanovísk zdôvodňujúcich výber postupu verejného obstarávania v konkrétnych prípadoch,
-  	uskutočňovanie administratívnych úkonov súvisiacich s verejným obstarávaním, najmä vypracovanie príslušných oznámení, t. j. predbežných oznámení, oznámení o vyhlásení verejného obstarávania, oznámení o výsledku verejného obstarávania a ich odosielanie do príslušných vestníkov podľa typu zákazky, prípadne výziev na predkladanie ponúk a informácií o uzavretí zmluvy, vypracovanie súťažných podkladov na vypracovanie ponúk, vypracovanie kritérií na vyhodnotenie ponúk v súlade so zadaním objednávateľa,
-  	poskytovanie vysvetlenia podmienok účasti vo verejnom obstarávaní alebo súťažných podkladov uchádzačom, kontrola splnenia podmienok účasti uchádzačmi alebo záujemcami o účasť vo verejných obstarávaniach,
-  	plnenie si povinností člena komisie na otváranie obálok a na hodnotenie ponúk v súlade s menovacím dekrétom,
-  	komunikácia s tretími osobami na základe požiadaviek objednávateľa, a to najmä s Úradom pre verejné obstarávanie,
-  	vypracovanie správ a informácií a vypĺňanie súvisiacich štandardných formulárov podľa zadania objednávateľa.                                                                                                       </t>
  </si>
  <si>
    <t xml:space="preserve">Výkup pozemkov časti záujmového územia v k.ú. Valaliky, súkromní vlastníci - prvá fáza: 105,4377 ha      </t>
  </si>
  <si>
    <t>Výkup pozemkov vo správe SR - Slovenský pozemkový fond - prvá fáza: 52,67 ha</t>
  </si>
  <si>
    <t>Výkup pozemkov vo vlastníctve SR - Slovenský vodohosp. podnik š.p. - prvá fáza: 0,9231 ha</t>
  </si>
  <si>
    <t>Výkup pozemkov vo vlastníctve SR - Slovenský pozemkový fond - prvá fáza: 13,9462 ha</t>
  </si>
  <si>
    <t>Výkup pozemkov vo vlastníctve SR - Ústr. kontrolný a skúšobný ústav poľn. - prvá fáza: 0,0231 ha</t>
  </si>
  <si>
    <t>Výkup pozemkov časti záujmového územia v k.ú. Valaliky, súkromní vlastníci - druhá fáza: 91 ha</t>
  </si>
  <si>
    <t>Výkup pozemkov časti záujmového územia v k.ú. Valaliky, súkromní vlastníci - tretia fáza: 117 ha</t>
  </si>
  <si>
    <t>2016</t>
  </si>
  <si>
    <t>2018</t>
  </si>
  <si>
    <t>2019</t>
  </si>
  <si>
    <t>2015</t>
  </si>
  <si>
    <t>2017</t>
  </si>
  <si>
    <t>2020</t>
  </si>
  <si>
    <t>Prologis (haly pre subdodávateľov) - predaj</t>
  </si>
  <si>
    <t>Jaguar Land Rover - predaj</t>
  </si>
  <si>
    <t>Gestamp (subdodávateľ) - predaj</t>
  </si>
  <si>
    <t>Jaguar Land Rover - predkúpne právo</t>
  </si>
  <si>
    <t>Voľná komerčná plocha</t>
  </si>
  <si>
    <t>Predané počas roka</t>
  </si>
  <si>
    <r>
      <t xml:space="preserve">Výdavky     SPOLU 
</t>
    </r>
    <r>
      <rPr>
        <b/>
        <sz val="10"/>
        <color theme="1"/>
        <rFont val="Calibri"/>
        <family val="2"/>
        <charset val="238"/>
      </rPr>
      <t>(bez diskontovania)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</si>
</sst>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0\ &quot;€&quot;;[Red]\-#,##0\ &quot;€&quot;"/>
    <numFmt numFmtId="44" formatCode="_-* #,##0.00\ &quot;€&quot;_-;\-* #,##0.00\ &quot;€&quot;_-;_-* &quot;-&quot;??\ &quot;€&quot;_-;_-@_-"/>
    <numFmt numFmtId="43" formatCode="_-* #,##0.00\ _€_-;\-* #,##0.00\ _€_-;_-* &quot;-&quot;??\ _€_-;_-@_-"/>
    <numFmt numFmtId="164" formatCode="_-* #,##0.00_-;\-* #,##0.00_-;_-* &quot;-&quot;??_-;_-@_-"/>
    <numFmt numFmtId="165" formatCode="#,##0\ &quot;€&quot;"/>
    <numFmt numFmtId="166" formatCode="_-* #,##0.00\ [$€-407]_-;\-* #,##0.00\ [$€-407]_-;_-* &quot;-&quot;??\ [$€-407]_-;_-@_-"/>
    <numFmt numFmtId="167" formatCode="0.00%;\-0.00%"/>
    <numFmt numFmtId="168" formatCode="#,##0.000;\-#,##0.000"/>
    <numFmt numFmtId="169" formatCode="0.0%"/>
  </numFmts>
  <fonts count="75" x14ac:knownFonts="1">
    <font>
      <sz val="11"/>
      <color theme="1"/>
      <name val="Arial"/>
    </font>
    <font>
      <sz val="11"/>
      <color theme="1"/>
      <name val="Calibri"/>
      <family val="2"/>
      <charset val="238"/>
      <scheme val="minor"/>
    </font>
    <font>
      <b/>
      <u/>
      <sz val="16"/>
      <color theme="1"/>
      <name val="Calibri"/>
      <family val="2"/>
      <charset val="238"/>
    </font>
    <font>
      <b/>
      <u/>
      <sz val="16"/>
      <color theme="1"/>
      <name val="Calibri"/>
      <family val="2"/>
      <charset val="238"/>
    </font>
    <font>
      <b/>
      <sz val="14"/>
      <color theme="1"/>
      <name val="Calibri"/>
      <family val="2"/>
      <charset val="238"/>
    </font>
    <font>
      <sz val="11"/>
      <name val="Arial"/>
      <family val="2"/>
      <charset val="238"/>
    </font>
    <font>
      <b/>
      <sz val="12"/>
      <color theme="1"/>
      <name val="Calibri"/>
      <family val="2"/>
      <charset val="238"/>
    </font>
    <font>
      <sz val="11"/>
      <color theme="1"/>
      <name val="Calibri"/>
      <family val="2"/>
      <charset val="238"/>
    </font>
    <font>
      <b/>
      <sz val="11"/>
      <color theme="1"/>
      <name val="Calibri"/>
      <family val="2"/>
      <charset val="238"/>
    </font>
    <font>
      <sz val="12"/>
      <color theme="1"/>
      <name val="Calibri"/>
      <family val="2"/>
      <charset val="238"/>
    </font>
    <font>
      <b/>
      <sz val="10"/>
      <color theme="1"/>
      <name val="Calibri"/>
      <family val="2"/>
      <charset val="238"/>
    </font>
    <font>
      <sz val="11"/>
      <color rgb="FFFF0000"/>
      <name val="Calibri"/>
      <family val="2"/>
      <charset val="238"/>
    </font>
    <font>
      <vertAlign val="superscript"/>
      <sz val="11"/>
      <color theme="1"/>
      <name val="Calibri"/>
      <family val="2"/>
      <charset val="238"/>
    </font>
    <font>
      <i/>
      <sz val="11"/>
      <color theme="1"/>
      <name val="Calibri"/>
      <family val="2"/>
      <charset val="238"/>
    </font>
    <font>
      <i/>
      <sz val="9"/>
      <color theme="1"/>
      <name val="Calibri"/>
      <family val="2"/>
      <charset val="238"/>
    </font>
    <font>
      <sz val="11"/>
      <color rgb="FFFF0000"/>
      <name val="Calibri"/>
      <family val="2"/>
      <charset val="238"/>
    </font>
    <font>
      <sz val="11"/>
      <color theme="1"/>
      <name val="Arial"/>
      <family val="2"/>
      <charset val="238"/>
    </font>
    <font>
      <sz val="11"/>
      <color theme="1"/>
      <name val="Arial"/>
      <family val="2"/>
      <charset val="238"/>
    </font>
    <font>
      <b/>
      <sz val="12"/>
      <color theme="1"/>
      <name val="Arial"/>
      <family val="2"/>
      <charset val="238"/>
    </font>
    <font>
      <i/>
      <sz val="9"/>
      <color theme="1"/>
      <name val="Arial"/>
      <family val="2"/>
      <charset val="238"/>
    </font>
    <font>
      <b/>
      <sz val="11"/>
      <color theme="1"/>
      <name val="Arial"/>
      <family val="2"/>
      <charset val="238"/>
    </font>
    <font>
      <b/>
      <sz val="11"/>
      <color theme="1"/>
      <name val="Calibri"/>
      <family val="2"/>
      <charset val="238"/>
      <scheme val="minor"/>
    </font>
    <font>
      <b/>
      <sz val="12"/>
      <name val="Calibri"/>
      <family val="2"/>
      <scheme val="minor"/>
    </font>
    <font>
      <b/>
      <sz val="11"/>
      <name val="Calibri"/>
      <family val="2"/>
      <charset val="238"/>
      <scheme val="minor"/>
    </font>
    <font>
      <sz val="11"/>
      <name val="Calibri"/>
      <family val="2"/>
      <charset val="238"/>
      <scheme val="minor"/>
    </font>
    <font>
      <sz val="11"/>
      <name val="Calibri"/>
      <family val="2"/>
      <scheme val="minor"/>
    </font>
    <font>
      <b/>
      <sz val="12"/>
      <color theme="1"/>
      <name val="Calibri"/>
      <family val="2"/>
      <charset val="238"/>
      <scheme val="minor"/>
    </font>
    <font>
      <b/>
      <sz val="11"/>
      <name val="Calibri"/>
      <family val="2"/>
      <scheme val="minor"/>
    </font>
    <font>
      <sz val="11"/>
      <name val="Calibri"/>
      <family val="2"/>
      <charset val="238"/>
    </font>
    <font>
      <sz val="11"/>
      <color theme="1"/>
      <name val="Calibri"/>
      <family val="2"/>
      <charset val="238"/>
    </font>
    <font>
      <b/>
      <sz val="18"/>
      <color indexed="10"/>
      <name val="Arial CE"/>
      <charset val="238"/>
    </font>
    <font>
      <sz val="8"/>
      <name val="Arial"/>
      <family val="2"/>
      <charset val="238"/>
    </font>
    <font>
      <b/>
      <sz val="10"/>
      <name val="Arial CE"/>
      <family val="2"/>
      <charset val="238"/>
    </font>
    <font>
      <sz val="8"/>
      <name val="Arial CE"/>
      <family val="2"/>
      <charset val="238"/>
    </font>
    <font>
      <b/>
      <sz val="8"/>
      <name val="Arial CE"/>
      <family val="2"/>
      <charset val="238"/>
    </font>
    <font>
      <b/>
      <sz val="8"/>
      <name val="Arial CE"/>
      <charset val="238"/>
    </font>
    <font>
      <sz val="7"/>
      <name val="Arial CE"/>
      <family val="2"/>
      <charset val="238"/>
    </font>
    <font>
      <b/>
      <sz val="10"/>
      <name val="Arial"/>
      <family val="2"/>
      <charset val="238"/>
    </font>
    <font>
      <sz val="10"/>
      <name val="Arial CE"/>
      <family val="2"/>
      <charset val="238"/>
    </font>
    <font>
      <b/>
      <sz val="12"/>
      <name val="Arial"/>
      <family val="2"/>
      <charset val="238"/>
    </font>
    <font>
      <b/>
      <sz val="8"/>
      <name val="Arial"/>
      <family val="2"/>
      <charset val="238"/>
    </font>
    <font>
      <sz val="7"/>
      <name val="Arial"/>
      <family val="2"/>
      <charset val="238"/>
    </font>
    <font>
      <b/>
      <sz val="14"/>
      <color indexed="10"/>
      <name val="Arial CE"/>
      <charset val="238"/>
    </font>
    <font>
      <b/>
      <sz val="11"/>
      <name val="Arial CE"/>
      <family val="2"/>
      <charset val="238"/>
    </font>
    <font>
      <b/>
      <sz val="9"/>
      <name val="Arial CE"/>
      <family val="2"/>
      <charset val="238"/>
    </font>
    <font>
      <b/>
      <sz val="9"/>
      <name val="Arial CE"/>
      <charset val="238"/>
    </font>
    <font>
      <sz val="8"/>
      <name val="Arial CE"/>
      <charset val="238"/>
    </font>
    <font>
      <sz val="9"/>
      <name val="Arial CE"/>
      <family val="2"/>
      <charset val="238"/>
    </font>
    <font>
      <b/>
      <sz val="11"/>
      <color indexed="18"/>
      <name val="Arial CE"/>
      <family val="2"/>
      <charset val="238"/>
    </font>
    <font>
      <b/>
      <sz val="10"/>
      <color indexed="18"/>
      <name val="Arial CE"/>
      <family val="2"/>
      <charset val="238"/>
    </font>
    <font>
      <i/>
      <sz val="8"/>
      <color indexed="12"/>
      <name val="Arial CE"/>
      <family val="2"/>
      <charset val="238"/>
    </font>
    <font>
      <i/>
      <sz val="7"/>
      <name val="Arial CE"/>
      <family val="2"/>
      <charset val="238"/>
    </font>
    <font>
      <sz val="7"/>
      <name val="Arial CE"/>
      <charset val="238"/>
    </font>
    <font>
      <b/>
      <sz val="10"/>
      <name val="Arial"/>
      <family val="2"/>
      <charset val="238"/>
    </font>
    <font>
      <sz val="10"/>
      <name val="Arial CE"/>
      <charset val="238"/>
    </font>
    <font>
      <b/>
      <sz val="12"/>
      <name val="Arial"/>
      <family val="2"/>
      <charset val="238"/>
    </font>
    <font>
      <b/>
      <sz val="8"/>
      <name val="Arial"/>
      <family val="2"/>
      <charset val="238"/>
    </font>
    <font>
      <b/>
      <sz val="7"/>
      <name val="Arial"/>
      <family val="2"/>
      <charset val="238"/>
    </font>
    <font>
      <sz val="7"/>
      <name val="Arial"/>
      <family val="2"/>
      <charset val="238"/>
    </font>
    <font>
      <b/>
      <sz val="10"/>
      <name val="Arial CE"/>
      <charset val="238"/>
    </font>
    <font>
      <sz val="9"/>
      <name val="Arial CE"/>
      <charset val="238"/>
    </font>
    <font>
      <b/>
      <sz val="11"/>
      <color indexed="18"/>
      <name val="Arial CE"/>
      <charset val="238"/>
    </font>
    <font>
      <b/>
      <sz val="10"/>
      <color indexed="18"/>
      <name val="Arial CE"/>
      <charset val="238"/>
    </font>
    <font>
      <i/>
      <sz val="8"/>
      <color indexed="12"/>
      <name val="Arial CE"/>
      <charset val="238"/>
    </font>
    <font>
      <b/>
      <sz val="11"/>
      <name val="Arial CE"/>
      <charset val="238"/>
    </font>
    <font>
      <b/>
      <sz val="8"/>
      <name val="MS Sans Serif"/>
      <charset val="238"/>
    </font>
    <font>
      <b/>
      <sz val="11"/>
      <color theme="1"/>
      <name val="Calibri"/>
      <family val="2"/>
      <charset val="238"/>
      <scheme val="major"/>
    </font>
    <font>
      <sz val="11"/>
      <color theme="1"/>
      <name val="Calibri"/>
      <family val="2"/>
      <charset val="238"/>
      <scheme val="major"/>
    </font>
    <font>
      <b/>
      <sz val="11"/>
      <name val="Calibri"/>
      <family val="2"/>
      <charset val="238"/>
      <scheme val="major"/>
    </font>
    <font>
      <sz val="11"/>
      <name val="Calibri"/>
      <family val="2"/>
      <charset val="238"/>
      <scheme val="major"/>
    </font>
    <font>
      <sz val="9"/>
      <color theme="1"/>
      <name val="Calibri"/>
      <family val="2"/>
      <charset val="238"/>
      <scheme val="major"/>
    </font>
    <font>
      <b/>
      <sz val="11"/>
      <name val="Calibri"/>
      <family val="2"/>
      <scheme val="major"/>
    </font>
    <font>
      <sz val="11"/>
      <name val="Calibri"/>
      <family val="2"/>
      <scheme val="major"/>
    </font>
    <font>
      <b/>
      <sz val="12"/>
      <color theme="1"/>
      <name val="Calibri"/>
      <family val="2"/>
      <charset val="238"/>
      <scheme val="major"/>
    </font>
    <font>
      <b/>
      <sz val="12"/>
      <name val="Calibri"/>
      <family val="2"/>
      <charset val="238"/>
      <scheme val="major"/>
    </font>
  </fonts>
  <fills count="14">
    <fill>
      <patternFill patternType="none"/>
    </fill>
    <fill>
      <patternFill patternType="gray125"/>
    </fill>
    <fill>
      <patternFill patternType="solid">
        <fgColor rgb="FFDEEAF6"/>
        <bgColor rgb="FFDEEAF6"/>
      </patternFill>
    </fill>
    <fill>
      <patternFill patternType="solid">
        <fgColor rgb="FFD9E2F3"/>
        <bgColor rgb="FFD9E2F3"/>
      </patternFill>
    </fill>
    <fill>
      <patternFill patternType="solid">
        <fgColor rgb="FFE2EFD9"/>
        <bgColor rgb="FFE2EFD9"/>
      </patternFill>
    </fill>
    <fill>
      <patternFill patternType="solid">
        <fgColor rgb="FFA8D08D"/>
        <bgColor rgb="FFA8D08D"/>
      </patternFill>
    </fill>
    <fill>
      <patternFill patternType="solid">
        <fgColor rgb="FFFEF2CB"/>
        <bgColor rgb="FFFEF2CB"/>
      </patternFill>
    </fill>
    <fill>
      <patternFill patternType="solid">
        <fgColor rgb="FFFFC000"/>
        <bgColor rgb="FFFFC000"/>
      </patternFill>
    </fill>
    <fill>
      <patternFill patternType="solid">
        <fgColor theme="2"/>
        <bgColor indexed="64"/>
      </patternFill>
    </fill>
    <fill>
      <patternFill patternType="solid">
        <fgColor indexed="9"/>
      </patternFill>
    </fill>
    <fill>
      <patternFill patternType="solid">
        <fgColor theme="9" tint="0.79998168889431442"/>
        <bgColor rgb="FFA8D08D"/>
      </patternFill>
    </fill>
    <fill>
      <patternFill patternType="solid">
        <fgColor theme="9" tint="0.79998168889431442"/>
        <bgColor rgb="FFE2EFD9"/>
      </patternFill>
    </fill>
    <fill>
      <patternFill patternType="solid">
        <fgColor theme="0"/>
        <bgColor rgb="FFD9E2F3"/>
      </patternFill>
    </fill>
    <fill>
      <patternFill patternType="solid">
        <fgColor theme="7" tint="0.39997558519241921"/>
        <bgColor indexed="64"/>
      </patternFill>
    </fill>
  </fills>
  <borders count="162">
    <border>
      <left/>
      <right/>
      <top/>
      <bottom/>
      <diagonal/>
    </border>
    <border>
      <left style="medium">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rgb="FF000000"/>
      </right>
      <top style="thin">
        <color indexed="64"/>
      </top>
      <bottom style="thin">
        <color rgb="FF000000"/>
      </bottom>
      <diagonal/>
    </border>
    <border>
      <left style="medium">
        <color indexed="64"/>
      </left>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auto="1"/>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thin">
        <color indexed="64"/>
      </right>
      <top style="medium">
        <color rgb="FF000000"/>
      </top>
      <bottom style="thin">
        <color rgb="FF000000"/>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thin">
        <color indexed="8"/>
      </left>
      <right/>
      <top style="hair">
        <color indexed="8"/>
      </top>
      <bottom style="hair">
        <color indexed="8"/>
      </bottom>
      <diagonal/>
    </border>
    <border>
      <left/>
      <right style="thin">
        <color indexed="8"/>
      </right>
      <top style="thin">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right style="hair">
        <color indexed="8"/>
      </right>
      <top style="thin">
        <color indexed="8"/>
      </top>
      <bottom/>
      <diagonal/>
    </border>
    <border>
      <left style="hair">
        <color indexed="8"/>
      </left>
      <right/>
      <top style="thin">
        <color indexed="8"/>
      </top>
      <bottom/>
      <diagonal/>
    </border>
    <border>
      <left/>
      <right style="hair">
        <color indexed="8"/>
      </right>
      <top/>
      <bottom/>
      <diagonal/>
    </border>
    <border>
      <left style="hair">
        <color indexed="8"/>
      </left>
      <right/>
      <top/>
      <bottom/>
      <diagonal/>
    </border>
    <border>
      <left style="thin">
        <color indexed="8"/>
      </left>
      <right/>
      <top/>
      <bottom style="hair">
        <color indexed="8"/>
      </bottom>
      <diagonal/>
    </border>
    <border>
      <left style="thin">
        <color indexed="8"/>
      </left>
      <right/>
      <top style="hair">
        <color indexed="8"/>
      </top>
      <bottom/>
      <diagonal/>
    </border>
    <border>
      <left/>
      <right/>
      <top style="hair">
        <color indexed="8"/>
      </top>
      <bottom/>
      <diagonal/>
    </border>
    <border>
      <left/>
      <right style="hair">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rgb="FF000000"/>
      </right>
      <top style="thin">
        <color rgb="FF000000"/>
      </top>
      <bottom style="thin">
        <color indexed="64"/>
      </bottom>
      <diagonal/>
    </border>
    <border>
      <left style="medium">
        <color rgb="FF000000"/>
      </left>
      <right/>
      <top style="medium">
        <color indexed="64"/>
      </top>
      <bottom style="medium">
        <color rgb="FF000000"/>
      </bottom>
      <diagonal/>
    </border>
    <border>
      <left style="medium">
        <color rgb="FF000000"/>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right/>
      <top style="medium">
        <color rgb="FF000000"/>
      </top>
      <bottom/>
      <diagonal/>
    </border>
    <border>
      <left/>
      <right/>
      <top/>
      <bottom style="thin">
        <color rgb="FF000000"/>
      </bottom>
      <diagonal/>
    </border>
  </borders>
  <cellStyleXfs count="4">
    <xf numFmtId="0" fontId="0" fillId="0" borderId="0"/>
    <xf numFmtId="164" fontId="17" fillId="0" borderId="0" applyFont="0" applyFill="0" applyBorder="0" applyAlignment="0" applyProtection="0"/>
    <xf numFmtId="44" fontId="17" fillId="0" borderId="0" applyFont="0" applyFill="0" applyBorder="0" applyAlignment="0" applyProtection="0"/>
    <xf numFmtId="0" fontId="1" fillId="0" borderId="14"/>
  </cellStyleXfs>
  <cellXfs count="702">
    <xf numFmtId="0" fontId="0" fillId="0" borderId="0" xfId="0" applyFont="1" applyAlignment="1"/>
    <xf numFmtId="0" fontId="3" fillId="2" borderId="2" xfId="0" applyFont="1" applyFill="1" applyBorder="1" applyAlignment="1">
      <alignment horizontal="left" vertical="center"/>
    </xf>
    <xf numFmtId="0" fontId="6" fillId="2" borderId="6" xfId="0" applyFont="1" applyFill="1" applyBorder="1" applyAlignment="1">
      <alignment horizontal="center" vertical="center" wrapText="1"/>
    </xf>
    <xf numFmtId="0" fontId="4" fillId="2" borderId="8" xfId="0" applyFont="1" applyFill="1" applyBorder="1" applyAlignment="1">
      <alignment horizontal="center" vertical="center"/>
    </xf>
    <xf numFmtId="0" fontId="7" fillId="0" borderId="8" xfId="0" applyFont="1" applyBorder="1" applyAlignment="1">
      <alignment horizontal="left" vertical="center"/>
    </xf>
    <xf numFmtId="165" fontId="7" fillId="3" borderId="8" xfId="0" applyNumberFormat="1" applyFont="1" applyFill="1" applyBorder="1"/>
    <xf numFmtId="165" fontId="7" fillId="0" borderId="8" xfId="0" applyNumberFormat="1" applyFont="1" applyBorder="1"/>
    <xf numFmtId="0" fontId="7" fillId="0" borderId="10" xfId="0" applyFont="1" applyBorder="1" applyAlignment="1">
      <alignment horizontal="left" vertical="center"/>
    </xf>
    <xf numFmtId="0" fontId="8" fillId="0" borderId="11" xfId="0" applyFont="1" applyBorder="1" applyAlignment="1">
      <alignment horizontal="left" vertical="center"/>
    </xf>
    <xf numFmtId="0" fontId="7" fillId="0" borderId="11" xfId="0" applyFont="1" applyBorder="1"/>
    <xf numFmtId="165" fontId="8" fillId="3" borderId="12" xfId="0" applyNumberFormat="1" applyFont="1" applyFill="1" applyBorder="1"/>
    <xf numFmtId="165" fontId="8" fillId="0" borderId="11" xfId="0" applyNumberFormat="1" applyFont="1" applyBorder="1"/>
    <xf numFmtId="165" fontId="8" fillId="0" borderId="13" xfId="0" applyNumberFormat="1" applyFont="1" applyBorder="1"/>
    <xf numFmtId="0" fontId="7" fillId="0" borderId="8" xfId="0" applyFont="1" applyBorder="1"/>
    <xf numFmtId="0" fontId="8" fillId="0" borderId="11" xfId="0" applyFont="1" applyBorder="1"/>
    <xf numFmtId="0" fontId="6" fillId="0" borderId="18" xfId="0" applyFont="1" applyBorder="1"/>
    <xf numFmtId="165" fontId="6" fillId="6" borderId="11" xfId="0" applyNumberFormat="1" applyFont="1" applyFill="1" applyBorder="1"/>
    <xf numFmtId="165" fontId="6" fillId="7" borderId="11" xfId="0" applyNumberFormat="1" applyFont="1" applyFill="1" applyBorder="1"/>
    <xf numFmtId="0" fontId="8" fillId="0" borderId="18" xfId="0" applyFont="1" applyBorder="1"/>
    <xf numFmtId="0" fontId="8" fillId="0" borderId="13" xfId="0" applyFont="1" applyBorder="1"/>
    <xf numFmtId="0" fontId="7" fillId="0" borderId="20" xfId="0" applyFont="1" applyBorder="1"/>
    <xf numFmtId="6" fontId="7" fillId="0" borderId="21" xfId="0" applyNumberFormat="1" applyFont="1" applyBorder="1"/>
    <xf numFmtId="6" fontId="7" fillId="0" borderId="22" xfId="0" applyNumberFormat="1" applyFont="1" applyBorder="1"/>
    <xf numFmtId="0" fontId="7" fillId="0" borderId="24" xfId="0" applyFont="1" applyBorder="1"/>
    <xf numFmtId="6" fontId="7" fillId="0" borderId="8" xfId="0" applyNumberFormat="1" applyFont="1" applyBorder="1"/>
    <xf numFmtId="6" fontId="7" fillId="0" borderId="9" xfId="0" applyNumberFormat="1" applyFont="1" applyBorder="1"/>
    <xf numFmtId="0" fontId="8" fillId="0" borderId="26" xfId="0" applyFont="1" applyBorder="1"/>
    <xf numFmtId="6" fontId="8" fillId="0" borderId="27" xfId="0" applyNumberFormat="1" applyFont="1" applyBorder="1"/>
    <xf numFmtId="6" fontId="8" fillId="0" borderId="28" xfId="0" applyNumberFormat="1" applyFont="1" applyBorder="1"/>
    <xf numFmtId="0" fontId="8" fillId="0" borderId="29" xfId="0" applyFont="1" applyBorder="1"/>
    <xf numFmtId="6" fontId="8" fillId="0" borderId="30" xfId="0" applyNumberFormat="1" applyFont="1" applyBorder="1"/>
    <xf numFmtId="6" fontId="8" fillId="0" borderId="31" xfId="0" applyNumberFormat="1" applyFont="1" applyBorder="1"/>
    <xf numFmtId="0" fontId="15" fillId="0" borderId="8" xfId="0" applyFont="1" applyBorder="1"/>
    <xf numFmtId="0" fontId="0" fillId="0" borderId="0" xfId="0"/>
    <xf numFmtId="0" fontId="16" fillId="0" borderId="0" xfId="0" applyFont="1"/>
    <xf numFmtId="0" fontId="0" fillId="0" borderId="38" xfId="0" applyBorder="1"/>
    <xf numFmtId="0" fontId="0" fillId="0" borderId="39" xfId="0" applyBorder="1"/>
    <xf numFmtId="0" fontId="0" fillId="0" borderId="14" xfId="0" applyBorder="1"/>
    <xf numFmtId="0" fontId="0" fillId="0" borderId="40" xfId="0" applyBorder="1" applyAlignment="1">
      <alignment horizontal="center" vertical="center"/>
    </xf>
    <xf numFmtId="0" fontId="0" fillId="0" borderId="42" xfId="0" applyBorder="1" applyAlignment="1">
      <alignment horizontal="center" vertical="center"/>
    </xf>
    <xf numFmtId="0" fontId="0" fillId="0" borderId="35" xfId="0" applyBorder="1" applyAlignment="1">
      <alignment vertical="center"/>
    </xf>
    <xf numFmtId="0" fontId="0" fillId="0" borderId="35" xfId="0" applyBorder="1" applyAlignment="1">
      <alignment horizontal="center" vertical="center"/>
    </xf>
    <xf numFmtId="164" fontId="0" fillId="0" borderId="35" xfId="1" applyFont="1" applyBorder="1" applyAlignment="1">
      <alignment horizontal="center" vertical="center"/>
    </xf>
    <xf numFmtId="164" fontId="0" fillId="0" borderId="41" xfId="1" applyFont="1" applyBorder="1" applyAlignment="1">
      <alignment horizontal="center" vertical="center"/>
    </xf>
    <xf numFmtId="0" fontId="0" fillId="0" borderId="0" xfId="0" applyAlignment="1">
      <alignment vertical="center"/>
    </xf>
    <xf numFmtId="0" fontId="0" fillId="0" borderId="43" xfId="0" applyBorder="1" applyAlignment="1">
      <alignment vertical="center"/>
    </xf>
    <xf numFmtId="0" fontId="0" fillId="0" borderId="43" xfId="0" applyBorder="1" applyAlignment="1">
      <alignment horizontal="center" vertical="center"/>
    </xf>
    <xf numFmtId="164" fontId="0" fillId="0" borderId="43" xfId="1" applyFont="1" applyBorder="1" applyAlignment="1">
      <alignment horizontal="center" vertical="center"/>
    </xf>
    <xf numFmtId="164" fontId="0" fillId="0" borderId="36" xfId="1" applyFont="1" applyBorder="1" applyAlignment="1">
      <alignment horizontal="center" vertical="center"/>
    </xf>
    <xf numFmtId="164" fontId="0" fillId="0" borderId="45" xfId="1" applyFont="1" applyBorder="1" applyAlignment="1">
      <alignment horizontal="center" vertical="center"/>
    </xf>
    <xf numFmtId="0" fontId="0" fillId="0" borderId="0" xfId="0" applyAlignment="1">
      <alignment horizontal="center" vertical="center"/>
    </xf>
    <xf numFmtId="0" fontId="16" fillId="0" borderId="35" xfId="0" applyFont="1" applyBorder="1" applyAlignment="1">
      <alignment vertical="center" wrapText="1"/>
    </xf>
    <xf numFmtId="0" fontId="16" fillId="0" borderId="35" xfId="0" applyFont="1" applyBorder="1" applyAlignment="1">
      <alignment horizontal="center" vertical="center"/>
    </xf>
    <xf numFmtId="0" fontId="16" fillId="0" borderId="43" xfId="0" applyFont="1" applyBorder="1" applyAlignment="1">
      <alignment vertical="center" wrapText="1"/>
    </xf>
    <xf numFmtId="0" fontId="0" fillId="0" borderId="37" xfId="0"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20" fillId="0" borderId="46" xfId="0" applyFont="1" applyBorder="1" applyAlignment="1">
      <alignment horizontal="center" vertical="center"/>
    </xf>
    <xf numFmtId="164" fontId="20" fillId="0" borderId="47" xfId="0" applyNumberFormat="1" applyFont="1" applyBorder="1" applyAlignment="1">
      <alignment horizontal="center" vertical="center"/>
    </xf>
    <xf numFmtId="0" fontId="0" fillId="0" borderId="39" xfId="0" applyBorder="1" applyAlignment="1">
      <alignment vertical="center"/>
    </xf>
    <xf numFmtId="164" fontId="0" fillId="0" borderId="35" xfId="1" applyFont="1" applyBorder="1" applyAlignment="1">
      <alignment horizontal="right" vertical="center"/>
    </xf>
    <xf numFmtId="2" fontId="0" fillId="0" borderId="35" xfId="0" applyNumberFormat="1" applyBorder="1" applyAlignment="1">
      <alignment horizontal="right" vertical="center"/>
    </xf>
    <xf numFmtId="164" fontId="0" fillId="0" borderId="44" xfId="1" applyFont="1" applyBorder="1" applyAlignment="1">
      <alignment horizontal="center" vertical="center"/>
    </xf>
    <xf numFmtId="0" fontId="0" fillId="0" borderId="14" xfId="0" applyBorder="1" applyAlignment="1">
      <alignment vertical="center"/>
    </xf>
    <xf numFmtId="0" fontId="0" fillId="0" borderId="14" xfId="0" applyBorder="1" applyAlignment="1">
      <alignment horizontal="center" vertical="center"/>
    </xf>
    <xf numFmtId="164" fontId="20" fillId="0" borderId="53" xfId="0" applyNumberFormat="1" applyFont="1" applyBorder="1" applyAlignment="1">
      <alignment horizontal="center" vertical="center"/>
    </xf>
    <xf numFmtId="0" fontId="20" fillId="0" borderId="57" xfId="0" applyFont="1" applyBorder="1" applyAlignment="1">
      <alignment horizontal="center" vertical="center"/>
    </xf>
    <xf numFmtId="0" fontId="7" fillId="0" borderId="58" xfId="0" applyFont="1" applyBorder="1" applyAlignment="1">
      <alignment horizontal="left" vertical="center"/>
    </xf>
    <xf numFmtId="0" fontId="7" fillId="0" borderId="59" xfId="0" applyFont="1" applyBorder="1"/>
    <xf numFmtId="0" fontId="7" fillId="0" borderId="61" xfId="0" applyFont="1" applyBorder="1" applyAlignment="1">
      <alignment horizontal="left" vertical="center"/>
    </xf>
    <xf numFmtId="0" fontId="7" fillId="0" borderId="61" xfId="0" applyFont="1" applyBorder="1" applyAlignment="1">
      <alignment horizontal="left" vertical="center" wrapText="1"/>
    </xf>
    <xf numFmtId="0" fontId="7" fillId="0" borderId="63" xfId="0" applyFont="1" applyBorder="1" applyAlignment="1">
      <alignment horizontal="left" vertical="center" wrapText="1"/>
    </xf>
    <xf numFmtId="0" fontId="7" fillId="0" borderId="16" xfId="0" applyFont="1" applyBorder="1"/>
    <xf numFmtId="0" fontId="8" fillId="0" borderId="65" xfId="0" applyFont="1" applyBorder="1" applyAlignment="1">
      <alignment horizontal="left" vertical="center"/>
    </xf>
    <xf numFmtId="0" fontId="7" fillId="0" borderId="66" xfId="0" applyFont="1" applyBorder="1"/>
    <xf numFmtId="165" fontId="8" fillId="3" borderId="66" xfId="0" applyNumberFormat="1" applyFont="1" applyFill="1" applyBorder="1"/>
    <xf numFmtId="165" fontId="8" fillId="0" borderId="67" xfId="0" applyNumberFormat="1" applyFont="1" applyBorder="1"/>
    <xf numFmtId="165" fontId="8" fillId="0" borderId="66" xfId="0" applyNumberFormat="1" applyFont="1" applyBorder="1"/>
    <xf numFmtId="165" fontId="8" fillId="0" borderId="68" xfId="0" applyNumberFormat="1" applyFont="1" applyBorder="1"/>
    <xf numFmtId="0" fontId="7" fillId="0" borderId="58" xfId="0" applyFont="1" applyBorder="1" applyAlignment="1">
      <alignment vertical="top" wrapText="1"/>
    </xf>
    <xf numFmtId="0" fontId="7" fillId="0" borderId="61" xfId="0" applyFont="1" applyBorder="1" applyAlignment="1">
      <alignment vertical="top" wrapText="1"/>
    </xf>
    <xf numFmtId="0" fontId="7" fillId="0" borderId="61" xfId="0" applyFont="1" applyBorder="1" applyAlignment="1">
      <alignment vertical="center" wrapText="1"/>
    </xf>
    <xf numFmtId="0" fontId="7" fillId="0" borderId="63" xfId="0" applyFont="1" applyBorder="1" applyAlignment="1">
      <alignment vertical="top" wrapText="1"/>
    </xf>
    <xf numFmtId="0" fontId="8" fillId="0" borderId="65" xfId="0" applyFont="1" applyBorder="1" applyAlignment="1">
      <alignment vertical="top" wrapText="1"/>
    </xf>
    <xf numFmtId="0" fontId="7" fillId="0" borderId="67" xfId="0" applyFont="1" applyBorder="1"/>
    <xf numFmtId="0" fontId="15" fillId="0" borderId="59" xfId="0" applyFont="1" applyBorder="1"/>
    <xf numFmtId="0" fontId="8" fillId="0" borderId="70" xfId="0" applyFont="1" applyBorder="1" applyAlignment="1">
      <alignment vertical="top" wrapText="1"/>
    </xf>
    <xf numFmtId="0" fontId="8" fillId="0" borderId="66" xfId="0" applyFont="1" applyBorder="1"/>
    <xf numFmtId="0" fontId="8" fillId="0" borderId="70" xfId="0" applyFont="1" applyBorder="1" applyAlignment="1">
      <alignment horizontal="left" vertical="top" wrapText="1"/>
    </xf>
    <xf numFmtId="165" fontId="8" fillId="3" borderId="67" xfId="0" applyNumberFormat="1" applyFont="1" applyFill="1" applyBorder="1"/>
    <xf numFmtId="0" fontId="6" fillId="4" borderId="71" xfId="0" applyFont="1" applyFill="1" applyBorder="1" applyAlignment="1">
      <alignment horizontal="left" vertical="top" wrapText="1"/>
    </xf>
    <xf numFmtId="0" fontId="6" fillId="4" borderId="75" xfId="0" applyFont="1" applyFill="1" applyBorder="1"/>
    <xf numFmtId="0" fontId="6" fillId="4" borderId="77" xfId="0" applyFont="1" applyFill="1" applyBorder="1" applyAlignment="1">
      <alignment horizontal="left" vertical="top" wrapText="1"/>
    </xf>
    <xf numFmtId="0" fontId="6" fillId="6" borderId="71" xfId="0" applyFont="1" applyFill="1" applyBorder="1" applyAlignment="1">
      <alignment horizontal="left" vertical="top" wrapText="1"/>
    </xf>
    <xf numFmtId="0" fontId="7" fillId="0" borderId="72" xfId="0" applyFont="1" applyBorder="1"/>
    <xf numFmtId="165" fontId="6" fillId="7" borderId="73" xfId="0" applyNumberFormat="1" applyFont="1" applyFill="1" applyBorder="1"/>
    <xf numFmtId="165" fontId="6" fillId="6" borderId="72" xfId="0" applyNumberFormat="1" applyFont="1" applyFill="1" applyBorder="1"/>
    <xf numFmtId="165" fontId="6" fillId="6" borderId="73" xfId="0" applyNumberFormat="1" applyFont="1" applyFill="1" applyBorder="1"/>
    <xf numFmtId="165" fontId="6" fillId="6" borderId="74" xfId="0" applyNumberFormat="1" applyFont="1" applyFill="1" applyBorder="1"/>
    <xf numFmtId="0" fontId="6" fillId="6" borderId="75" xfId="0" applyFont="1" applyFill="1" applyBorder="1"/>
    <xf numFmtId="165" fontId="6" fillId="6" borderId="76" xfId="0" applyNumberFormat="1" applyFont="1" applyFill="1" applyBorder="1"/>
    <xf numFmtId="0" fontId="6" fillId="6" borderId="77" xfId="0" applyFont="1" applyFill="1" applyBorder="1" applyAlignment="1">
      <alignment horizontal="left" vertical="top" wrapText="1"/>
    </xf>
    <xf numFmtId="0" fontId="7" fillId="0" borderId="78" xfId="0" applyFont="1" applyBorder="1"/>
    <xf numFmtId="165" fontId="6" fillId="7" borderId="78" xfId="0" applyNumberFormat="1" applyFont="1" applyFill="1" applyBorder="1"/>
    <xf numFmtId="165" fontId="6" fillId="6" borderId="78" xfId="0" applyNumberFormat="1" applyFont="1" applyFill="1" applyBorder="1"/>
    <xf numFmtId="165" fontId="6" fillId="6" borderId="80" xfId="0" applyNumberFormat="1" applyFont="1" applyFill="1" applyBorder="1"/>
    <xf numFmtId="0" fontId="0" fillId="0" borderId="81" xfId="0" applyBorder="1" applyAlignment="1">
      <alignment horizontal="center" vertical="center"/>
    </xf>
    <xf numFmtId="0" fontId="0" fillId="0" borderId="36" xfId="0" applyBorder="1" applyAlignment="1">
      <alignment vertical="center"/>
    </xf>
    <xf numFmtId="0" fontId="16" fillId="0" borderId="36" xfId="0" applyFont="1" applyBorder="1" applyAlignment="1">
      <alignment vertical="center" wrapText="1"/>
    </xf>
    <xf numFmtId="0" fontId="16" fillId="0" borderId="36" xfId="0" applyFont="1" applyBorder="1" applyAlignment="1">
      <alignment horizontal="center" vertical="center"/>
    </xf>
    <xf numFmtId="164" fontId="0" fillId="0" borderId="35" xfId="1" applyFont="1" applyBorder="1" applyAlignment="1">
      <alignment vertical="center"/>
    </xf>
    <xf numFmtId="164" fontId="0" fillId="0" borderId="41" xfId="1" applyFont="1" applyBorder="1" applyAlignment="1">
      <alignment vertical="center"/>
    </xf>
    <xf numFmtId="164" fontId="0" fillId="0" borderId="43" xfId="1" applyFont="1" applyBorder="1" applyAlignment="1">
      <alignment vertical="center"/>
    </xf>
    <xf numFmtId="164" fontId="0" fillId="0" borderId="44" xfId="1" applyFont="1" applyBorder="1" applyAlignment="1">
      <alignment vertical="center"/>
    </xf>
    <xf numFmtId="0" fontId="20" fillId="0" borderId="54" xfId="0" applyFont="1" applyBorder="1" applyAlignment="1">
      <alignment vertical="center"/>
    </xf>
    <xf numFmtId="164" fontId="20" fillId="0" borderId="55" xfId="0" applyNumberFormat="1" applyFont="1" applyBorder="1" applyAlignment="1">
      <alignment vertical="center"/>
    </xf>
    <xf numFmtId="0" fontId="16" fillId="0" borderId="14" xfId="0" applyFont="1" applyBorder="1" applyAlignment="1">
      <alignment vertical="center"/>
    </xf>
    <xf numFmtId="0" fontId="0" fillId="0" borderId="37"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35" xfId="0" applyBorder="1" applyAlignment="1">
      <alignment horizontal="left" vertical="center"/>
    </xf>
    <xf numFmtId="164" fontId="0" fillId="0" borderId="35" xfId="1" applyFont="1" applyBorder="1" applyAlignment="1">
      <alignment horizontal="left" vertical="center"/>
    </xf>
    <xf numFmtId="164" fontId="0" fillId="0" borderId="41" xfId="1" applyFont="1" applyBorder="1" applyAlignment="1">
      <alignment horizontal="left" vertical="center"/>
    </xf>
    <xf numFmtId="0" fontId="0" fillId="0" borderId="43" xfId="0" applyBorder="1" applyAlignment="1">
      <alignment horizontal="left" vertical="center"/>
    </xf>
    <xf numFmtId="164" fontId="0" fillId="0" borderId="43" xfId="1" applyFont="1" applyBorder="1" applyAlignment="1">
      <alignment horizontal="left" vertical="center"/>
    </xf>
    <xf numFmtId="164" fontId="0" fillId="0" borderId="36" xfId="1" applyFont="1" applyBorder="1" applyAlignment="1">
      <alignment horizontal="left" vertical="center"/>
    </xf>
    <xf numFmtId="164" fontId="0" fillId="0" borderId="45" xfId="1" applyFont="1" applyBorder="1" applyAlignment="1">
      <alignment horizontal="left" vertical="center"/>
    </xf>
    <xf numFmtId="0" fontId="0" fillId="0" borderId="0" xfId="0" applyAlignment="1">
      <alignment horizontal="left" vertical="center"/>
    </xf>
    <xf numFmtId="0" fontId="20" fillId="0" borderId="46" xfId="0" applyFont="1" applyBorder="1" applyAlignment="1">
      <alignment horizontal="left" vertical="center"/>
    </xf>
    <xf numFmtId="164" fontId="20" fillId="0" borderId="47" xfId="0" applyNumberFormat="1" applyFont="1" applyBorder="1" applyAlignment="1">
      <alignment horizontal="left" vertical="center"/>
    </xf>
    <xf numFmtId="0" fontId="16" fillId="0" borderId="35" xfId="0" applyFont="1" applyBorder="1" applyAlignment="1">
      <alignment horizontal="left" vertical="center" wrapText="1"/>
    </xf>
    <xf numFmtId="0" fontId="16" fillId="0" borderId="43" xfId="0" applyFont="1" applyBorder="1" applyAlignment="1">
      <alignment horizontal="left" vertical="center" wrapText="1"/>
    </xf>
    <xf numFmtId="0" fontId="16" fillId="0" borderId="35" xfId="0" applyFont="1" applyBorder="1" applyAlignment="1">
      <alignment horizontal="left" vertical="center" wrapText="1"/>
    </xf>
    <xf numFmtId="0" fontId="16" fillId="0" borderId="35" xfId="0" applyFont="1" applyBorder="1" applyAlignment="1">
      <alignment horizontal="left" vertical="center" wrapText="1"/>
    </xf>
    <xf numFmtId="0" fontId="0" fillId="0" borderId="0" xfId="0" applyAlignment="1">
      <alignment horizontal="center"/>
    </xf>
    <xf numFmtId="0" fontId="0" fillId="0" borderId="35" xfId="0" applyBorder="1" applyAlignment="1">
      <alignment horizontal="left" vertical="center"/>
    </xf>
    <xf numFmtId="0" fontId="0" fillId="0" borderId="38" xfId="0" applyBorder="1" applyAlignment="1">
      <alignment horizontal="center"/>
    </xf>
    <xf numFmtId="0" fontId="0" fillId="0" borderId="36" xfId="0" applyBorder="1" applyAlignment="1">
      <alignment horizontal="left" vertical="center"/>
    </xf>
    <xf numFmtId="0" fontId="16" fillId="0" borderId="36" xfId="0" applyFont="1" applyBorder="1" applyAlignment="1">
      <alignment horizontal="left" vertical="center" wrapText="1"/>
    </xf>
    <xf numFmtId="0" fontId="16" fillId="0" borderId="39" xfId="0" applyFont="1" applyBorder="1" applyAlignment="1">
      <alignment horizontal="center" vertical="center"/>
    </xf>
    <xf numFmtId="43" fontId="0" fillId="0" borderId="35" xfId="0" applyNumberFormat="1" applyBorder="1" applyAlignment="1">
      <alignment horizontal="center" vertical="center"/>
    </xf>
    <xf numFmtId="43" fontId="0" fillId="0" borderId="41" xfId="0" applyNumberFormat="1"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0" borderId="0" xfId="0" applyAlignment="1">
      <alignment wrapText="1"/>
    </xf>
    <xf numFmtId="0" fontId="16" fillId="0" borderId="35" xfId="0" applyFont="1" applyBorder="1" applyAlignment="1">
      <alignment horizontal="left"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43" fontId="0" fillId="0" borderId="43" xfId="0" applyNumberFormat="1" applyBorder="1" applyAlignment="1">
      <alignment horizontal="center" vertical="center"/>
    </xf>
    <xf numFmtId="43" fontId="0" fillId="0" borderId="44" xfId="0" applyNumberFormat="1" applyBorder="1" applyAlignment="1">
      <alignment horizontal="center" vertical="center"/>
    </xf>
    <xf numFmtId="0" fontId="16" fillId="0" borderId="43" xfId="0" applyFont="1" applyBorder="1" applyAlignment="1">
      <alignment horizontal="left" vertical="center"/>
    </xf>
    <xf numFmtId="43" fontId="20" fillId="0" borderId="47" xfId="0" applyNumberFormat="1" applyFont="1" applyBorder="1" applyAlignment="1">
      <alignment horizontal="left" vertical="center"/>
    </xf>
    <xf numFmtId="43" fontId="0" fillId="0" borderId="41" xfId="0" applyNumberFormat="1" applyBorder="1" applyAlignment="1">
      <alignment horizontal="left" vertical="center"/>
    </xf>
    <xf numFmtId="43" fontId="0" fillId="0" borderId="43" xfId="0" applyNumberFormat="1" applyBorder="1" applyAlignment="1">
      <alignment horizontal="left" vertical="center"/>
    </xf>
    <xf numFmtId="43" fontId="0" fillId="0" borderId="44" xfId="0" applyNumberFormat="1" applyBorder="1" applyAlignment="1">
      <alignment horizontal="left" vertical="center"/>
    </xf>
    <xf numFmtId="0" fontId="16" fillId="0" borderId="43" xfId="0" applyFont="1" applyBorder="1" applyAlignment="1">
      <alignment horizontal="center" vertical="center"/>
    </xf>
    <xf numFmtId="0" fontId="0" fillId="0" borderId="36" xfId="0" applyBorder="1" applyAlignment="1">
      <alignment horizontal="center" vertical="center"/>
    </xf>
    <xf numFmtId="0" fontId="16" fillId="0" borderId="35" xfId="0" applyFont="1" applyBorder="1" applyAlignment="1">
      <alignment horizontal="left" vertical="center" wrapText="1"/>
    </xf>
    <xf numFmtId="0" fontId="16" fillId="0" borderId="35" xfId="0" applyFont="1" applyBorder="1" applyAlignment="1">
      <alignment horizontal="left" vertical="center" wrapText="1"/>
    </xf>
    <xf numFmtId="0" fontId="16" fillId="0" borderId="35" xfId="0" applyFont="1" applyBorder="1" applyAlignment="1">
      <alignment horizontal="left" vertical="center" wrapText="1"/>
    </xf>
    <xf numFmtId="0" fontId="16" fillId="0" borderId="35" xfId="0" applyFont="1" applyBorder="1" applyAlignment="1">
      <alignment horizontal="left" vertical="center" wrapText="1"/>
    </xf>
    <xf numFmtId="0" fontId="0" fillId="0" borderId="14" xfId="0" applyBorder="1" applyAlignment="1">
      <alignment horizontal="center" vertical="center" wrapText="1"/>
    </xf>
    <xf numFmtId="0" fontId="20" fillId="0" borderId="54" xfId="0" applyFont="1" applyBorder="1" applyAlignment="1">
      <alignment horizontal="center" vertical="center"/>
    </xf>
    <xf numFmtId="164" fontId="20" fillId="0" borderId="55" xfId="0" applyNumberFormat="1" applyFont="1" applyBorder="1" applyAlignment="1">
      <alignment horizontal="center" vertical="center"/>
    </xf>
    <xf numFmtId="164" fontId="0" fillId="0" borderId="89" xfId="1" applyFont="1" applyBorder="1" applyAlignment="1">
      <alignment horizontal="center" vertical="center"/>
    </xf>
    <xf numFmtId="0" fontId="7" fillId="0" borderId="58" xfId="0" applyFont="1" applyBorder="1" applyAlignment="1">
      <alignment horizontal="left" vertical="center" wrapText="1"/>
    </xf>
    <xf numFmtId="0" fontId="21" fillId="0" borderId="0" xfId="0" applyFont="1"/>
    <xf numFmtId="0" fontId="26" fillId="0" borderId="0" xfId="0" applyFont="1"/>
    <xf numFmtId="0" fontId="0" fillId="0" borderId="0" xfId="0" applyAlignment="1">
      <alignment horizontal="justify" vertical="center"/>
    </xf>
    <xf numFmtId="49" fontId="23" fillId="8" borderId="46" xfId="0" applyNumberFormat="1" applyFont="1" applyFill="1" applyBorder="1" applyAlignment="1">
      <alignment horizontal="center" vertical="center" wrapText="1"/>
    </xf>
    <xf numFmtId="49" fontId="24" fillId="8" borderId="40" xfId="0" applyNumberFormat="1" applyFont="1" applyFill="1" applyBorder="1" applyAlignment="1">
      <alignment horizontal="left" vertical="top" wrapText="1"/>
    </xf>
    <xf numFmtId="49" fontId="24" fillId="8" borderId="97" xfId="0" applyNumberFormat="1" applyFont="1" applyFill="1" applyBorder="1" applyAlignment="1">
      <alignment horizontal="left" vertical="top" wrapText="1"/>
    </xf>
    <xf numFmtId="49" fontId="23" fillId="8" borderId="42" xfId="0" applyNumberFormat="1" applyFont="1" applyFill="1" applyBorder="1" applyAlignment="1">
      <alignment horizontal="left" vertical="top" wrapText="1"/>
    </xf>
    <xf numFmtId="0" fontId="1" fillId="0" borderId="14" xfId="3"/>
    <xf numFmtId="0" fontId="21" fillId="0" borderId="14" xfId="3" applyFont="1"/>
    <xf numFmtId="0" fontId="1" fillId="8" borderId="57" xfId="3" applyFill="1" applyBorder="1" applyAlignment="1">
      <alignment wrapText="1"/>
    </xf>
    <xf numFmtId="0" fontId="1" fillId="0" borderId="14" xfId="3" applyAlignment="1">
      <alignment wrapText="1"/>
    </xf>
    <xf numFmtId="0" fontId="28" fillId="0" borderId="8" xfId="0" applyFont="1" applyFill="1" applyBorder="1" applyAlignment="1">
      <alignment horizontal="left" vertical="top" wrapText="1"/>
    </xf>
    <xf numFmtId="0" fontId="0" fillId="0" borderId="0" xfId="0" applyFont="1" applyFill="1" applyAlignment="1"/>
    <xf numFmtId="0" fontId="7" fillId="0" borderId="59" xfId="0" applyFont="1" applyFill="1" applyBorder="1"/>
    <xf numFmtId="165" fontId="7" fillId="0" borderId="59" xfId="0" applyNumberFormat="1" applyFont="1" applyFill="1" applyBorder="1"/>
    <xf numFmtId="165" fontId="29" fillId="0" borderId="8" xfId="0" applyNumberFormat="1" applyFont="1" applyFill="1" applyBorder="1" applyAlignment="1">
      <alignment vertical="center" wrapText="1"/>
    </xf>
    <xf numFmtId="0" fontId="7" fillId="0" borderId="8" xfId="0" applyFont="1" applyFill="1" applyBorder="1"/>
    <xf numFmtId="165" fontId="7" fillId="0" borderId="8" xfId="0" applyNumberFormat="1" applyFont="1" applyFill="1" applyBorder="1"/>
    <xf numFmtId="0" fontId="28" fillId="0" borderId="16" xfId="0" applyFont="1" applyFill="1" applyBorder="1" applyAlignment="1">
      <alignment horizontal="left" vertical="top" wrapText="1"/>
    </xf>
    <xf numFmtId="0" fontId="7" fillId="0" borderId="16" xfId="0" applyFont="1" applyFill="1" applyBorder="1"/>
    <xf numFmtId="165" fontId="7" fillId="0" borderId="16" xfId="0" applyNumberFormat="1" applyFont="1" applyFill="1" applyBorder="1"/>
    <xf numFmtId="165" fontId="29" fillId="0" borderId="16" xfId="0" applyNumberFormat="1" applyFont="1" applyFill="1" applyBorder="1" applyAlignment="1">
      <alignment vertical="center" wrapText="1"/>
    </xf>
    <xf numFmtId="0" fontId="4" fillId="2" borderId="24" xfId="0" applyFont="1" applyFill="1" applyBorder="1" applyAlignment="1">
      <alignment horizontal="center" vertical="center"/>
    </xf>
    <xf numFmtId="0" fontId="4" fillId="2" borderId="62" xfId="0" applyFont="1" applyFill="1" applyBorder="1" applyAlignment="1">
      <alignment horizontal="center" vertical="center"/>
    </xf>
    <xf numFmtId="49" fontId="22" fillId="0" borderId="46" xfId="0" applyNumberFormat="1" applyFont="1" applyFill="1" applyBorder="1" applyAlignment="1">
      <alignment horizontal="center" vertical="center" wrapText="1"/>
    </xf>
    <xf numFmtId="49" fontId="22" fillId="0" borderId="90" xfId="0" applyNumberFormat="1" applyFont="1" applyFill="1" applyBorder="1" applyAlignment="1">
      <alignment horizontal="center" vertical="center" wrapText="1"/>
    </xf>
    <xf numFmtId="49" fontId="22" fillId="0" borderId="90" xfId="0" applyNumberFormat="1" applyFont="1" applyFill="1" applyBorder="1" applyAlignment="1">
      <alignment horizontal="center" vertical="top" wrapText="1"/>
    </xf>
    <xf numFmtId="49" fontId="22" fillId="0" borderId="47" xfId="0" applyNumberFormat="1" applyFont="1" applyFill="1" applyBorder="1" applyAlignment="1">
      <alignment horizontal="center" vertical="top" wrapText="1"/>
    </xf>
    <xf numFmtId="4" fontId="22" fillId="0" borderId="47" xfId="0" applyNumberFormat="1" applyFont="1" applyFill="1" applyBorder="1" applyAlignment="1">
      <alignment horizontal="center" vertical="top" wrapText="1"/>
    </xf>
    <xf numFmtId="49" fontId="25" fillId="0" borderId="37" xfId="0" applyNumberFormat="1" applyFont="1" applyFill="1" applyBorder="1" applyAlignment="1">
      <alignment horizontal="left" vertical="top" wrapText="1"/>
    </xf>
    <xf numFmtId="0" fontId="25" fillId="0" borderId="35" xfId="0" applyFont="1" applyFill="1" applyBorder="1" applyAlignment="1">
      <alignment vertical="top" wrapText="1"/>
    </xf>
    <xf numFmtId="0" fontId="25" fillId="0" borderId="35" xfId="0" applyFont="1" applyFill="1" applyBorder="1" applyAlignment="1">
      <alignment horizontal="center" vertical="top" wrapText="1"/>
    </xf>
    <xf numFmtId="1" fontId="25" fillId="0" borderId="41" xfId="0" applyNumberFormat="1" applyFont="1" applyFill="1" applyBorder="1" applyAlignment="1">
      <alignment horizontal="center" vertical="top" wrapText="1"/>
    </xf>
    <xf numFmtId="166" fontId="25" fillId="0" borderId="35" xfId="2" applyNumberFormat="1" applyFont="1" applyFill="1" applyBorder="1" applyAlignment="1">
      <alignment vertical="top" wrapText="1"/>
    </xf>
    <xf numFmtId="4" fontId="25" fillId="0" borderId="41" xfId="2" applyNumberFormat="1" applyFont="1" applyFill="1" applyBorder="1" applyAlignment="1">
      <alignment horizontal="center" vertical="top" wrapText="1"/>
    </xf>
    <xf numFmtId="49" fontId="25" fillId="0" borderId="97" xfId="0" applyNumberFormat="1" applyFont="1" applyFill="1" applyBorder="1" applyAlignment="1">
      <alignment horizontal="left" vertical="top" wrapText="1"/>
    </xf>
    <xf numFmtId="49" fontId="25" fillId="0" borderId="40" xfId="0" applyNumberFormat="1" applyFont="1" applyFill="1" applyBorder="1" applyAlignment="1">
      <alignment horizontal="left" vertical="top" wrapText="1"/>
    </xf>
    <xf numFmtId="166" fontId="25" fillId="0" borderId="40" xfId="2" applyNumberFormat="1" applyFont="1" applyFill="1" applyBorder="1" applyAlignment="1">
      <alignment vertical="top" wrapText="1"/>
    </xf>
    <xf numFmtId="49" fontId="27" fillId="0" borderId="97" xfId="0" applyNumberFormat="1" applyFont="1" applyFill="1" applyBorder="1" applyAlignment="1">
      <alignment horizontal="left" vertical="top" wrapText="1"/>
    </xf>
    <xf numFmtId="0" fontId="27" fillId="0" borderId="99" xfId="0" applyFont="1" applyFill="1" applyBorder="1" applyAlignment="1">
      <alignment horizontal="left" vertical="top" wrapText="1"/>
    </xf>
    <xf numFmtId="0" fontId="27" fillId="0" borderId="99" xfId="0" applyFont="1" applyFill="1" applyBorder="1" applyAlignment="1">
      <alignment horizontal="center" vertical="top" wrapText="1"/>
    </xf>
    <xf numFmtId="49" fontId="27" fillId="0" borderId="96" xfId="0" applyNumberFormat="1" applyFont="1" applyFill="1" applyBorder="1" applyAlignment="1">
      <alignment horizontal="center" vertical="top" wrapText="1"/>
    </xf>
    <xf numFmtId="4" fontId="27" fillId="0" borderId="96" xfId="0" applyNumberFormat="1" applyFont="1" applyFill="1" applyBorder="1" applyAlignment="1">
      <alignment horizontal="center" vertical="top" wrapText="1"/>
    </xf>
    <xf numFmtId="0" fontId="27" fillId="0" borderId="35" xfId="0" applyFont="1" applyFill="1" applyBorder="1" applyAlignment="1">
      <alignment vertical="top" wrapText="1"/>
    </xf>
    <xf numFmtId="0" fontId="27" fillId="0" borderId="35" xfId="0" applyFont="1" applyFill="1" applyBorder="1" applyAlignment="1">
      <alignment horizontal="center" vertical="top" wrapText="1"/>
    </xf>
    <xf numFmtId="49" fontId="27" fillId="0" borderId="41" xfId="0" applyNumberFormat="1" applyFont="1" applyFill="1" applyBorder="1" applyAlignment="1">
      <alignment horizontal="center" vertical="top" wrapText="1"/>
    </xf>
    <xf numFmtId="4" fontId="27" fillId="0" borderId="41" xfId="0" applyNumberFormat="1" applyFont="1" applyFill="1" applyBorder="1" applyAlignment="1">
      <alignment horizontal="center" vertical="top" wrapText="1"/>
    </xf>
    <xf numFmtId="49" fontId="25" fillId="0" borderId="81" xfId="0" applyNumberFormat="1" applyFont="1" applyFill="1" applyBorder="1" applyAlignment="1">
      <alignment horizontal="left" vertical="top" wrapText="1"/>
    </xf>
    <xf numFmtId="0" fontId="25" fillId="0" borderId="36" xfId="0" quotePrefix="1" applyFont="1" applyFill="1" applyBorder="1" applyAlignment="1">
      <alignment vertical="top" wrapText="1"/>
    </xf>
    <xf numFmtId="0" fontId="25" fillId="0" borderId="36" xfId="0" applyFont="1" applyFill="1" applyBorder="1" applyAlignment="1">
      <alignment horizontal="center" vertical="top" wrapText="1"/>
    </xf>
    <xf numFmtId="1" fontId="25" fillId="0" borderId="45" xfId="0" applyNumberFormat="1" applyFont="1" applyFill="1" applyBorder="1" applyAlignment="1">
      <alignment horizontal="center" vertical="top" wrapText="1"/>
    </xf>
    <xf numFmtId="4" fontId="25" fillId="0" borderId="45" xfId="0" applyNumberFormat="1" applyFont="1" applyFill="1" applyBorder="1" applyAlignment="1">
      <alignment horizontal="center" vertical="top" wrapText="1"/>
    </xf>
    <xf numFmtId="0" fontId="25" fillId="0" borderId="99" xfId="0" quotePrefix="1" applyFont="1" applyFill="1" applyBorder="1" applyAlignment="1">
      <alignment vertical="top" wrapText="1"/>
    </xf>
    <xf numFmtId="0" fontId="25" fillId="0" borderId="99" xfId="0" applyFont="1" applyFill="1" applyBorder="1" applyAlignment="1">
      <alignment horizontal="center" vertical="top" wrapText="1"/>
    </xf>
    <xf numFmtId="1" fontId="25" fillId="0" borderId="96" xfId="0" applyNumberFormat="1" applyFont="1" applyFill="1" applyBorder="1" applyAlignment="1">
      <alignment horizontal="center" vertical="top" wrapText="1"/>
    </xf>
    <xf numFmtId="166" fontId="25" fillId="0" borderId="99" xfId="2" applyNumberFormat="1" applyFont="1" applyFill="1" applyBorder="1" applyAlignment="1">
      <alignment vertical="top" wrapText="1"/>
    </xf>
    <xf numFmtId="4" fontId="25" fillId="0" borderId="96" xfId="2" applyNumberFormat="1" applyFont="1" applyFill="1" applyBorder="1" applyAlignment="1">
      <alignment horizontal="center" vertical="top" wrapText="1"/>
    </xf>
    <xf numFmtId="166" fontId="25" fillId="0" borderId="36" xfId="2" applyNumberFormat="1" applyFont="1" applyFill="1" applyBorder="1" applyAlignment="1">
      <alignment vertical="top" wrapText="1"/>
    </xf>
    <xf numFmtId="4" fontId="25" fillId="0" borderId="45" xfId="2" applyNumberFormat="1" applyFont="1" applyFill="1" applyBorder="1" applyAlignment="1">
      <alignment horizontal="center" vertical="top" wrapText="1"/>
    </xf>
    <xf numFmtId="0" fontId="25" fillId="0" borderId="35" xfId="0" quotePrefix="1" applyFont="1" applyFill="1" applyBorder="1" applyAlignment="1">
      <alignment vertical="top" wrapText="1"/>
    </xf>
    <xf numFmtId="0" fontId="25" fillId="0" borderId="0" xfId="0" applyFont="1" applyFill="1" applyAlignment="1">
      <alignment vertical="top" wrapText="1"/>
    </xf>
    <xf numFmtId="49" fontId="27" fillId="0" borderId="40" xfId="0" applyNumberFormat="1" applyFont="1" applyFill="1" applyBorder="1" applyAlignment="1">
      <alignment horizontal="left" vertical="top" wrapText="1"/>
    </xf>
    <xf numFmtId="49" fontId="25" fillId="0" borderId="41" xfId="0" applyNumberFormat="1" applyFont="1" applyFill="1" applyBorder="1" applyAlignment="1">
      <alignment horizontal="center" vertical="top" wrapText="1"/>
    </xf>
    <xf numFmtId="4" fontId="25" fillId="0" borderId="41" xfId="0" applyNumberFormat="1" applyFont="1" applyFill="1" applyBorder="1" applyAlignment="1">
      <alignment horizontal="center" vertical="top" wrapText="1"/>
    </xf>
    <xf numFmtId="0" fontId="0" fillId="0" borderId="101" xfId="0" applyBorder="1" applyAlignment="1">
      <alignment horizontal="left"/>
    </xf>
    <xf numFmtId="0" fontId="0" fillId="0" borderId="0" xfId="0" applyAlignment="1">
      <alignment horizontal="left"/>
    </xf>
    <xf numFmtId="0" fontId="30" fillId="0" borderId="0" xfId="0" applyFont="1" applyAlignment="1">
      <alignment horizontal="left"/>
    </xf>
    <xf numFmtId="0" fontId="0" fillId="0" borderId="102" xfId="0" applyBorder="1" applyAlignment="1">
      <alignment horizontal="left"/>
    </xf>
    <xf numFmtId="0" fontId="0" fillId="0" borderId="103" xfId="0" applyBorder="1" applyAlignment="1">
      <alignment horizontal="left"/>
    </xf>
    <xf numFmtId="0" fontId="31" fillId="0" borderId="104" xfId="0" applyFont="1" applyBorder="1" applyAlignment="1">
      <alignment horizontal="left" vertical="center"/>
    </xf>
    <xf numFmtId="0" fontId="31" fillId="0" borderId="105" xfId="0" applyFont="1" applyBorder="1" applyAlignment="1">
      <alignment horizontal="left" vertical="center"/>
    </xf>
    <xf numFmtId="0" fontId="31" fillId="0" borderId="0" xfId="0" applyFont="1" applyAlignment="1">
      <alignment horizontal="left" vertical="center"/>
    </xf>
    <xf numFmtId="0" fontId="31" fillId="0" borderId="101" xfId="0" applyFont="1" applyBorder="1" applyAlignment="1">
      <alignment horizontal="left" vertical="center"/>
    </xf>
    <xf numFmtId="0" fontId="33" fillId="0" borderId="106" xfId="0" applyFont="1" applyBorder="1" applyAlignment="1">
      <alignment horizontal="left" vertical="center"/>
    </xf>
    <xf numFmtId="0" fontId="31" fillId="0" borderId="108" xfId="0" applyFont="1" applyBorder="1" applyAlignment="1">
      <alignment horizontal="left" vertical="center"/>
    </xf>
    <xf numFmtId="0" fontId="33" fillId="0" borderId="109" xfId="0" applyFont="1" applyBorder="1" applyAlignment="1">
      <alignment horizontal="left" vertical="center"/>
    </xf>
    <xf numFmtId="0" fontId="31" fillId="0" borderId="110" xfId="0" applyFont="1" applyBorder="1" applyAlignment="1">
      <alignment horizontal="left" vertical="center"/>
    </xf>
    <xf numFmtId="0" fontId="33" fillId="0" borderId="111" xfId="0" applyFont="1" applyBorder="1" applyAlignment="1">
      <alignment horizontal="left" vertical="center"/>
    </xf>
    <xf numFmtId="0" fontId="31" fillId="0" borderId="113" xfId="0" applyFont="1" applyBorder="1" applyAlignment="1">
      <alignment horizontal="left" vertical="center"/>
    </xf>
    <xf numFmtId="0" fontId="33" fillId="0" borderId="114" xfId="0" applyFont="1" applyBorder="1" applyAlignment="1">
      <alignment horizontal="left" vertical="center"/>
    </xf>
    <xf numFmtId="0" fontId="33" fillId="0" borderId="115" xfId="0" applyFont="1" applyBorder="1" applyAlignment="1">
      <alignment horizontal="left" vertical="center"/>
    </xf>
    <xf numFmtId="0" fontId="31" fillId="0" borderId="116" xfId="0" applyFont="1" applyBorder="1" applyAlignment="1">
      <alignment horizontal="left" vertical="center"/>
    </xf>
    <xf numFmtId="0" fontId="31" fillId="0" borderId="101" xfId="0" applyFont="1" applyBorder="1" applyAlignment="1">
      <alignment horizontal="left" vertical="top"/>
    </xf>
    <xf numFmtId="0" fontId="31" fillId="0" borderId="0" xfId="0" applyFont="1" applyAlignment="1">
      <alignment horizontal="left" vertical="top"/>
    </xf>
    <xf numFmtId="0" fontId="33" fillId="0" borderId="114" xfId="0" applyFont="1" applyBorder="1" applyAlignment="1">
      <alignment horizontal="left" vertical="center" wrapText="1"/>
    </xf>
    <xf numFmtId="0" fontId="33" fillId="0" borderId="0" xfId="0" applyFont="1" applyAlignment="1">
      <alignment horizontal="left" vertical="top"/>
    </xf>
    <xf numFmtId="0" fontId="33" fillId="0" borderId="0" xfId="0" applyFont="1" applyAlignment="1">
      <alignment horizontal="left" vertical="center"/>
    </xf>
    <xf numFmtId="0" fontId="31" fillId="0" borderId="106" xfId="0" applyFont="1" applyBorder="1" applyAlignment="1">
      <alignment horizontal="left" vertical="center"/>
    </xf>
    <xf numFmtId="0" fontId="31" fillId="0" borderId="0" xfId="0" applyFont="1" applyAlignment="1">
      <alignment horizontal="left" wrapText="1"/>
    </xf>
    <xf numFmtId="0" fontId="31" fillId="0" borderId="111" xfId="0" applyFont="1" applyBorder="1" applyAlignment="1">
      <alignment horizontal="left" vertical="center"/>
    </xf>
    <xf numFmtId="0" fontId="31" fillId="0" borderId="102" xfId="0" applyFont="1" applyBorder="1" applyAlignment="1">
      <alignment horizontal="left" vertical="center"/>
    </xf>
    <xf numFmtId="0" fontId="31" fillId="0" borderId="103" xfId="0" applyFont="1" applyBorder="1" applyAlignment="1">
      <alignment horizontal="left" vertical="center"/>
    </xf>
    <xf numFmtId="0" fontId="31" fillId="0" borderId="117" xfId="0" applyFont="1" applyBorder="1" applyAlignment="1">
      <alignment horizontal="left" vertical="center"/>
    </xf>
    <xf numFmtId="0" fontId="31" fillId="0" borderId="118" xfId="0" applyFont="1" applyBorder="1" applyAlignment="1">
      <alignment horizontal="left" vertical="center"/>
    </xf>
    <xf numFmtId="0" fontId="37" fillId="0" borderId="118" xfId="0" applyFont="1" applyBorder="1" applyAlignment="1">
      <alignment horizontal="left" vertical="center"/>
    </xf>
    <xf numFmtId="0" fontId="31" fillId="0" borderId="119" xfId="0" applyFont="1" applyBorder="1" applyAlignment="1">
      <alignment horizontal="left" vertical="center"/>
    </xf>
    <xf numFmtId="0" fontId="31" fillId="0" borderId="120" xfId="0" applyFont="1" applyBorder="1" applyAlignment="1">
      <alignment horizontal="left" vertical="center"/>
    </xf>
    <xf numFmtId="0" fontId="31" fillId="0" borderId="121" xfId="0" applyFont="1" applyBorder="1" applyAlignment="1">
      <alignment horizontal="left" vertical="center"/>
    </xf>
    <xf numFmtId="0" fontId="31" fillId="0" borderId="122" xfId="0" applyFont="1" applyBorder="1" applyAlignment="1">
      <alignment horizontal="left" vertical="center"/>
    </xf>
    <xf numFmtId="0" fontId="31" fillId="0" borderId="123" xfId="0" applyFont="1" applyBorder="1" applyAlignment="1">
      <alignment horizontal="left" vertical="center"/>
    </xf>
    <xf numFmtId="37" fontId="0" fillId="0" borderId="124" xfId="0" applyNumberFormat="1" applyBorder="1" applyAlignment="1">
      <alignment horizontal="right" vertical="center"/>
    </xf>
    <xf numFmtId="37" fontId="0" fillId="0" borderId="125" xfId="0" applyNumberFormat="1" applyBorder="1" applyAlignment="1">
      <alignment horizontal="right" vertical="center"/>
    </xf>
    <xf numFmtId="37" fontId="38" fillId="0" borderId="126" xfId="0" applyNumberFormat="1" applyFont="1" applyBorder="1" applyAlignment="1">
      <alignment horizontal="right" vertical="center"/>
    </xf>
    <xf numFmtId="39" fontId="38" fillId="0" borderId="127" xfId="0" applyNumberFormat="1" applyFont="1" applyBorder="1" applyAlignment="1">
      <alignment horizontal="right" vertical="center"/>
    </xf>
    <xf numFmtId="37" fontId="0" fillId="0" borderId="126" xfId="0" applyNumberFormat="1" applyBorder="1" applyAlignment="1">
      <alignment horizontal="right" vertical="center"/>
    </xf>
    <xf numFmtId="37" fontId="0" fillId="0" borderId="127" xfId="0" applyNumberFormat="1" applyBorder="1" applyAlignment="1">
      <alignment horizontal="right" vertical="center"/>
    </xf>
    <xf numFmtId="37" fontId="38" fillId="0" borderId="125" xfId="0" applyNumberFormat="1" applyFont="1" applyBorder="1" applyAlignment="1">
      <alignment horizontal="right" vertical="center"/>
    </xf>
    <xf numFmtId="37" fontId="0" fillId="0" borderId="103" xfId="0" applyNumberFormat="1" applyBorder="1" applyAlignment="1">
      <alignment horizontal="right" vertical="center"/>
    </xf>
    <xf numFmtId="39" fontId="38" fillId="0" borderId="125" xfId="0" applyNumberFormat="1" applyFont="1" applyBorder="1" applyAlignment="1">
      <alignment horizontal="right" vertical="center"/>
    </xf>
    <xf numFmtId="0" fontId="37" fillId="0" borderId="118" xfId="0" applyFont="1" applyBorder="1" applyAlignment="1">
      <alignment horizontal="left" vertical="center" wrapText="1"/>
    </xf>
    <xf numFmtId="0" fontId="39" fillId="0" borderId="119" xfId="0" applyFont="1" applyBorder="1" applyAlignment="1">
      <alignment horizontal="left" vertical="center"/>
    </xf>
    <xf numFmtId="0" fontId="39" fillId="0" borderId="121" xfId="0" applyFont="1" applyBorder="1" applyAlignment="1">
      <alignment horizontal="left" vertical="center"/>
    </xf>
    <xf numFmtId="0" fontId="37" fillId="0" borderId="122" xfId="0" applyFont="1" applyBorder="1" applyAlignment="1">
      <alignment horizontal="left" vertical="center"/>
    </xf>
    <xf numFmtId="0" fontId="37" fillId="0" borderId="120" xfId="0" applyFont="1" applyBorder="1" applyAlignment="1">
      <alignment horizontal="left" vertical="center"/>
    </xf>
    <xf numFmtId="0" fontId="37" fillId="0" borderId="128" xfId="0" applyFont="1" applyBorder="1" applyAlignment="1">
      <alignment horizontal="left" vertical="center"/>
    </xf>
    <xf numFmtId="0" fontId="37" fillId="0" borderId="121" xfId="0" applyFont="1" applyBorder="1" applyAlignment="1">
      <alignment horizontal="left" vertical="center"/>
    </xf>
    <xf numFmtId="0" fontId="37" fillId="0" borderId="123" xfId="0" applyFont="1" applyBorder="1" applyAlignment="1">
      <alignment horizontal="left" vertical="center"/>
    </xf>
    <xf numFmtId="0" fontId="31" fillId="0" borderId="129" xfId="0" applyFont="1" applyBorder="1" applyAlignment="1">
      <alignment horizontal="center" vertical="center"/>
    </xf>
    <xf numFmtId="0" fontId="40" fillId="0" borderId="130" xfId="0" applyFont="1" applyBorder="1" applyAlignment="1">
      <alignment horizontal="left" vertical="center"/>
    </xf>
    <xf numFmtId="0" fontId="31" fillId="0" borderId="131" xfId="0" applyFont="1" applyBorder="1" applyAlignment="1">
      <alignment horizontal="left" vertical="center"/>
    </xf>
    <xf numFmtId="0" fontId="31" fillId="0" borderId="132" xfId="0" applyFont="1" applyBorder="1" applyAlignment="1">
      <alignment horizontal="left" vertical="center"/>
    </xf>
    <xf numFmtId="39" fontId="38" fillId="0" borderId="133" xfId="0" applyNumberFormat="1" applyFont="1" applyBorder="1" applyAlignment="1">
      <alignment horizontal="right" vertical="center"/>
    </xf>
    <xf numFmtId="0" fontId="31" fillId="0" borderId="134" xfId="0" applyFont="1" applyBorder="1" applyAlignment="1">
      <alignment horizontal="left" vertical="center"/>
    </xf>
    <xf numFmtId="0" fontId="31" fillId="0" borderId="133" xfId="0" applyFont="1" applyBorder="1" applyAlignment="1">
      <alignment horizontal="left" vertical="center"/>
    </xf>
    <xf numFmtId="0" fontId="31" fillId="0" borderId="135" xfId="0" applyFont="1" applyBorder="1" applyAlignment="1">
      <alignment horizontal="left" vertical="center"/>
    </xf>
    <xf numFmtId="39" fontId="0" fillId="0" borderId="133" xfId="0" applyNumberFormat="1" applyBorder="1" applyAlignment="1">
      <alignment horizontal="right" vertical="center"/>
    </xf>
    <xf numFmtId="37" fontId="0" fillId="0" borderId="136" xfId="0" applyNumberFormat="1" applyBorder="1" applyAlignment="1">
      <alignment horizontal="right" vertical="center"/>
    </xf>
    <xf numFmtId="0" fontId="33" fillId="0" borderId="133" xfId="0" applyFont="1" applyBorder="1" applyAlignment="1">
      <alignment horizontal="left" vertical="center"/>
    </xf>
    <xf numFmtId="0" fontId="31" fillId="0" borderId="136" xfId="0" applyFont="1" applyBorder="1" applyAlignment="1">
      <alignment horizontal="left" vertical="center"/>
    </xf>
    <xf numFmtId="167" fontId="33" fillId="0" borderId="132" xfId="0" applyNumberFormat="1" applyFont="1" applyBorder="1" applyAlignment="1">
      <alignment horizontal="right" vertical="center"/>
    </xf>
    <xf numFmtId="0" fontId="31" fillId="0" borderId="137" xfId="0" applyFont="1" applyBorder="1" applyAlignment="1">
      <alignment horizontal="left" vertical="center"/>
    </xf>
    <xf numFmtId="0" fontId="31" fillId="0" borderId="138" xfId="0" applyFont="1" applyBorder="1" applyAlignment="1">
      <alignment horizontal="left" vertical="center"/>
    </xf>
    <xf numFmtId="0" fontId="31" fillId="0" borderId="139" xfId="0" applyFont="1" applyBorder="1" applyAlignment="1">
      <alignment horizontal="center" vertical="center"/>
    </xf>
    <xf numFmtId="39" fontId="38" fillId="0" borderId="117" xfId="0" applyNumberFormat="1" applyFont="1" applyBorder="1" applyAlignment="1">
      <alignment horizontal="right" vertical="center"/>
    </xf>
    <xf numFmtId="0" fontId="31" fillId="0" borderId="140" xfId="0" applyFont="1" applyBorder="1" applyAlignment="1">
      <alignment horizontal="left" vertical="center"/>
    </xf>
    <xf numFmtId="0" fontId="40" fillId="0" borderId="133" xfId="0" applyFont="1" applyBorder="1" applyAlignment="1">
      <alignment horizontal="left" vertical="center"/>
    </xf>
    <xf numFmtId="39" fontId="0" fillId="0" borderId="117" xfId="0" applyNumberFormat="1" applyBorder="1" applyAlignment="1">
      <alignment horizontal="right" vertical="center"/>
    </xf>
    <xf numFmtId="37" fontId="0" fillId="0" borderId="140" xfId="0" applyNumberFormat="1" applyBorder="1" applyAlignment="1">
      <alignment horizontal="right" vertical="center"/>
    </xf>
    <xf numFmtId="0" fontId="31" fillId="0" borderId="141" xfId="0" applyFont="1" applyBorder="1" applyAlignment="1">
      <alignment horizontal="center" vertical="center"/>
    </xf>
    <xf numFmtId="0" fontId="31" fillId="0" borderId="127" xfId="0" applyFont="1" applyBorder="1" applyAlignment="1">
      <alignment horizontal="left" vertical="center"/>
    </xf>
    <xf numFmtId="0" fontId="31" fillId="0" borderId="125" xfId="0" applyFont="1" applyBorder="1" applyAlignment="1">
      <alignment horizontal="left" vertical="center"/>
    </xf>
    <xf numFmtId="0" fontId="31" fillId="0" borderId="126" xfId="0" applyFont="1" applyBorder="1" applyAlignment="1">
      <alignment horizontal="left" vertical="center"/>
    </xf>
    <xf numFmtId="39" fontId="38" fillId="0" borderId="142" xfId="0" applyNumberFormat="1" applyFont="1" applyBorder="1" applyAlignment="1">
      <alignment horizontal="right" vertical="center"/>
    </xf>
    <xf numFmtId="0" fontId="31" fillId="0" borderId="143" xfId="0" applyFont="1" applyBorder="1" applyAlignment="1">
      <alignment horizontal="left" vertical="center"/>
    </xf>
    <xf numFmtId="39" fontId="38" fillId="0" borderId="118" xfId="0" applyNumberFormat="1" applyFont="1" applyBorder="1" applyAlignment="1">
      <alignment horizontal="right" vertical="center"/>
    </xf>
    <xf numFmtId="37" fontId="38" fillId="0" borderId="103" xfId="0" applyNumberFormat="1" applyFont="1" applyBorder="1" applyAlignment="1">
      <alignment horizontal="right" vertical="center"/>
    </xf>
    <xf numFmtId="0" fontId="31" fillId="0" borderId="144" xfId="0" applyFont="1" applyBorder="1" applyAlignment="1">
      <alignment horizontal="left" vertical="center"/>
    </xf>
    <xf numFmtId="0" fontId="31" fillId="0" borderId="145" xfId="0" applyFont="1" applyBorder="1" applyAlignment="1">
      <alignment horizontal="left" vertical="center"/>
    </xf>
    <xf numFmtId="0" fontId="31" fillId="0" borderId="146" xfId="0" applyFont="1" applyBorder="1" applyAlignment="1">
      <alignment horizontal="left" vertical="center"/>
    </xf>
    <xf numFmtId="0" fontId="31" fillId="0" borderId="147" xfId="0" applyFont="1" applyBorder="1" applyAlignment="1">
      <alignment horizontal="left" vertical="center"/>
    </xf>
    <xf numFmtId="0" fontId="31" fillId="0" borderId="148" xfId="0" applyFont="1" applyBorder="1" applyAlignment="1">
      <alignment horizontal="left"/>
    </xf>
    <xf numFmtId="0" fontId="31" fillId="0" borderId="137" xfId="0" applyFont="1" applyBorder="1" applyAlignment="1">
      <alignment horizontal="left"/>
    </xf>
    <xf numFmtId="2" fontId="33" fillId="0" borderId="136" xfId="0" applyNumberFormat="1" applyFont="1" applyBorder="1" applyAlignment="1">
      <alignment horizontal="right" vertical="center"/>
    </xf>
    <xf numFmtId="0" fontId="33" fillId="0" borderId="123" xfId="0" applyFont="1" applyBorder="1" applyAlignment="1">
      <alignment horizontal="left" vertical="center"/>
    </xf>
    <xf numFmtId="39" fontId="33" fillId="0" borderId="136" xfId="0" applyNumberFormat="1" applyFont="1" applyBorder="1" applyAlignment="1">
      <alignment horizontal="left" vertical="center"/>
    </xf>
    <xf numFmtId="39" fontId="38" fillId="0" borderId="137" xfId="0" applyNumberFormat="1" applyFont="1" applyBorder="1" applyAlignment="1">
      <alignment horizontal="right" vertical="center"/>
    </xf>
    <xf numFmtId="0" fontId="31" fillId="0" borderId="150" xfId="0" applyFont="1" applyBorder="1" applyAlignment="1">
      <alignment horizontal="left" vertical="center"/>
    </xf>
    <xf numFmtId="0" fontId="31" fillId="0" borderId="130" xfId="0" applyFont="1" applyBorder="1" applyAlignment="1">
      <alignment horizontal="left" vertical="center"/>
    </xf>
    <xf numFmtId="0" fontId="41" fillId="0" borderId="129" xfId="0" applyFont="1" applyBorder="1" applyAlignment="1">
      <alignment horizontal="center" vertical="center"/>
    </xf>
    <xf numFmtId="37" fontId="36" fillId="0" borderId="133" xfId="0" applyNumberFormat="1" applyFont="1" applyBorder="1" applyAlignment="1">
      <alignment horizontal="right" vertical="center"/>
    </xf>
    <xf numFmtId="0" fontId="41" fillId="0" borderId="135" xfId="0" applyFont="1" applyBorder="1" applyAlignment="1">
      <alignment horizontal="left" vertical="center"/>
    </xf>
    <xf numFmtId="0" fontId="41" fillId="0" borderId="0" xfId="0" applyFont="1" applyAlignment="1">
      <alignment horizontal="left" vertical="center"/>
    </xf>
    <xf numFmtId="39" fontId="36" fillId="0" borderId="136" xfId="0" applyNumberFormat="1" applyFont="1" applyBorder="1" applyAlignment="1">
      <alignment horizontal="right" vertical="center"/>
    </xf>
    <xf numFmtId="39" fontId="36" fillId="0" borderId="133" xfId="0" applyNumberFormat="1" applyFont="1" applyBorder="1" applyAlignment="1">
      <alignment horizontal="right" vertical="center"/>
    </xf>
    <xf numFmtId="39" fontId="32" fillId="0" borderId="115" xfId="0" applyNumberFormat="1" applyFont="1" applyBorder="1" applyAlignment="1">
      <alignment horizontal="right" vertical="center"/>
    </xf>
    <xf numFmtId="0" fontId="0" fillId="0" borderId="120" xfId="0" applyBorder="1" applyAlignment="1">
      <alignment horizontal="left" vertical="center"/>
    </xf>
    <xf numFmtId="0" fontId="41" fillId="0" borderId="130" xfId="0" applyFont="1" applyBorder="1" applyAlignment="1">
      <alignment horizontal="left" vertical="center"/>
    </xf>
    <xf numFmtId="0" fontId="41" fillId="0" borderId="147" xfId="0" applyFont="1" applyBorder="1" applyAlignment="1">
      <alignment horizontal="left" vertical="center"/>
    </xf>
    <xf numFmtId="0" fontId="31" fillId="0" borderId="102" xfId="0" applyFont="1" applyBorder="1" applyAlignment="1">
      <alignment horizontal="left"/>
    </xf>
    <xf numFmtId="0" fontId="31" fillId="0" borderId="151" xfId="0" applyFont="1" applyBorder="1" applyAlignment="1">
      <alignment horizontal="left" vertical="center"/>
    </xf>
    <xf numFmtId="0" fontId="31" fillId="0" borderId="142" xfId="0" applyFont="1" applyBorder="1" applyAlignment="1">
      <alignment horizontal="left"/>
    </xf>
    <xf numFmtId="0" fontId="31" fillId="0" borderId="112" xfId="0" applyFont="1" applyBorder="1" applyAlignment="1">
      <alignment horizontal="left" vertical="center"/>
    </xf>
    <xf numFmtId="0" fontId="43" fillId="0" borderId="0" xfId="0" applyFont="1" applyAlignment="1">
      <alignment horizontal="left"/>
    </xf>
    <xf numFmtId="0" fontId="44" fillId="0" borderId="0" xfId="0" applyFont="1" applyAlignment="1">
      <alignment horizontal="left"/>
    </xf>
    <xf numFmtId="0" fontId="45" fillId="0" borderId="0" xfId="0" applyFont="1" applyAlignment="1">
      <alignment horizontal="left"/>
    </xf>
    <xf numFmtId="0" fontId="45" fillId="0" borderId="0" xfId="0" applyFont="1" applyAlignment="1">
      <alignment horizontal="left" vertical="center"/>
    </xf>
    <xf numFmtId="0" fontId="46" fillId="0" borderId="0" xfId="0" applyFont="1" applyAlignment="1">
      <alignment horizontal="left"/>
    </xf>
    <xf numFmtId="0" fontId="47" fillId="0" borderId="0" xfId="0" applyFont="1" applyAlignment="1">
      <alignment horizontal="left"/>
    </xf>
    <xf numFmtId="0" fontId="46" fillId="0" borderId="0" xfId="0" applyFont="1" applyAlignment="1">
      <alignment horizontal="center" vertical="top" wrapText="1"/>
    </xf>
    <xf numFmtId="0" fontId="46" fillId="0" borderId="0" xfId="0" applyFont="1" applyAlignment="1">
      <alignment horizontal="left" vertical="top" wrapText="1"/>
    </xf>
    <xf numFmtId="168" fontId="46" fillId="0" borderId="0" xfId="0" applyNumberFormat="1" applyFont="1" applyAlignment="1">
      <alignment horizontal="right" vertical="top"/>
    </xf>
    <xf numFmtId="39" fontId="46" fillId="0" borderId="0" xfId="0" applyNumberFormat="1" applyFont="1" applyAlignment="1">
      <alignment horizontal="right" vertical="top"/>
    </xf>
    <xf numFmtId="0" fontId="46" fillId="9" borderId="152" xfId="0" applyFont="1" applyFill="1" applyBorder="1" applyAlignment="1">
      <alignment horizontal="center" vertical="center" wrapText="1"/>
    </xf>
    <xf numFmtId="0" fontId="36" fillId="0" borderId="0" xfId="0" applyFont="1" applyAlignment="1">
      <alignment horizontal="left"/>
    </xf>
    <xf numFmtId="37" fontId="48" fillId="0" borderId="0" xfId="0" applyNumberFormat="1" applyFont="1" applyAlignment="1" applyProtection="1">
      <alignment horizontal="center"/>
      <protection locked="0"/>
    </xf>
    <xf numFmtId="0" fontId="48" fillId="0" borderId="0" xfId="0" applyFont="1" applyAlignment="1" applyProtection="1">
      <alignment horizontal="center" wrapText="1"/>
      <protection locked="0"/>
    </xf>
    <xf numFmtId="0" fontId="48" fillId="0" borderId="0" xfId="0" applyFont="1" applyAlignment="1" applyProtection="1">
      <alignment horizontal="left" wrapText="1"/>
      <protection locked="0"/>
    </xf>
    <xf numFmtId="168" fontId="48" fillId="0" borderId="0" xfId="0" applyNumberFormat="1" applyFont="1" applyAlignment="1" applyProtection="1">
      <alignment horizontal="right"/>
      <protection locked="0"/>
    </xf>
    <xf numFmtId="39" fontId="48" fillId="0" borderId="0" xfId="0" applyNumberFormat="1" applyFont="1" applyAlignment="1" applyProtection="1">
      <alignment horizontal="right"/>
      <protection locked="0"/>
    </xf>
    <xf numFmtId="37" fontId="49" fillId="0" borderId="0" xfId="0" applyNumberFormat="1" applyFont="1" applyAlignment="1" applyProtection="1">
      <alignment horizontal="center"/>
      <protection locked="0"/>
    </xf>
    <xf numFmtId="0" fontId="49" fillId="0" borderId="0" xfId="0" applyFont="1" applyAlignment="1" applyProtection="1">
      <alignment horizontal="center" wrapText="1"/>
      <protection locked="0"/>
    </xf>
    <xf numFmtId="0" fontId="49" fillId="0" borderId="0" xfId="0" applyFont="1" applyAlignment="1" applyProtection="1">
      <alignment horizontal="left" wrapText="1"/>
      <protection locked="0"/>
    </xf>
    <xf numFmtId="168" fontId="49" fillId="0" borderId="0" xfId="0" applyNumberFormat="1" applyFont="1" applyAlignment="1" applyProtection="1">
      <alignment horizontal="right"/>
      <protection locked="0"/>
    </xf>
    <xf numFmtId="39" fontId="49" fillId="0" borderId="0" xfId="0" applyNumberFormat="1" applyFont="1" applyAlignment="1" applyProtection="1">
      <alignment horizontal="right"/>
      <protection locked="0"/>
    </xf>
    <xf numFmtId="37" fontId="46" fillId="0" borderId="152" xfId="0" applyNumberFormat="1" applyFont="1" applyBorder="1" applyAlignment="1" applyProtection="1">
      <alignment horizontal="center" vertical="center"/>
      <protection locked="0"/>
    </xf>
    <xf numFmtId="0" fontId="46" fillId="0" borderId="152" xfId="0" applyFont="1" applyBorder="1" applyAlignment="1" applyProtection="1">
      <alignment horizontal="center" vertical="center" wrapText="1"/>
      <protection locked="0"/>
    </xf>
    <xf numFmtId="0" fontId="46" fillId="0" borderId="152" xfId="0" applyFont="1" applyBorder="1" applyAlignment="1" applyProtection="1">
      <alignment horizontal="left" vertical="center" wrapText="1"/>
      <protection locked="0"/>
    </xf>
    <xf numFmtId="168" fontId="46" fillId="0" borderId="152" xfId="0" applyNumberFormat="1" applyFont="1" applyBorder="1" applyAlignment="1" applyProtection="1">
      <alignment horizontal="right" vertical="center"/>
      <protection locked="0"/>
    </xf>
    <xf numFmtId="39" fontId="46" fillId="0" borderId="152" xfId="0" applyNumberFormat="1" applyFont="1" applyBorder="1" applyAlignment="1" applyProtection="1">
      <alignment horizontal="right" vertical="center"/>
      <protection locked="0"/>
    </xf>
    <xf numFmtId="37" fontId="50" fillId="0" borderId="152" xfId="0" applyNumberFormat="1" applyFont="1" applyBorder="1" applyAlignment="1" applyProtection="1">
      <alignment horizontal="center"/>
      <protection locked="0"/>
    </xf>
    <xf numFmtId="0" fontId="50" fillId="0" borderId="152" xfId="0" applyFont="1" applyBorder="1" applyAlignment="1" applyProtection="1">
      <alignment horizontal="center" wrapText="1"/>
      <protection locked="0"/>
    </xf>
    <xf numFmtId="0" fontId="50" fillId="0" borderId="152" xfId="0" applyFont="1" applyBorder="1" applyAlignment="1" applyProtection="1">
      <alignment horizontal="left" wrapText="1"/>
      <protection locked="0"/>
    </xf>
    <xf numFmtId="168" fontId="50" fillId="0" borderId="152" xfId="0" applyNumberFormat="1" applyFont="1" applyBorder="1" applyAlignment="1" applyProtection="1">
      <alignment horizontal="right"/>
      <protection locked="0"/>
    </xf>
    <xf numFmtId="39" fontId="50" fillId="0" borderId="152" xfId="0" applyNumberFormat="1" applyFont="1" applyBorder="1" applyAlignment="1" applyProtection="1">
      <alignment horizontal="right"/>
      <protection locked="0"/>
    </xf>
    <xf numFmtId="37" fontId="51" fillId="0" borderId="0" xfId="0" applyNumberFormat="1" applyFont="1" applyAlignment="1" applyProtection="1">
      <alignment horizontal="center" vertical="center"/>
      <protection locked="0"/>
    </xf>
    <xf numFmtId="0" fontId="51" fillId="0" borderId="0" xfId="0" applyFont="1" applyAlignment="1" applyProtection="1">
      <alignment horizontal="center" vertical="center" wrapText="1"/>
      <protection locked="0"/>
    </xf>
    <xf numFmtId="0" fontId="51" fillId="0" borderId="0" xfId="0" applyFont="1" applyAlignment="1" applyProtection="1">
      <alignment horizontal="left" vertical="center" wrapText="1"/>
      <protection locked="0"/>
    </xf>
    <xf numFmtId="168" fontId="51" fillId="0" borderId="0" xfId="0" applyNumberFormat="1" applyFont="1" applyAlignment="1" applyProtection="1">
      <alignment horizontal="right" vertical="center"/>
      <protection locked="0"/>
    </xf>
    <xf numFmtId="39" fontId="51" fillId="0" borderId="0" xfId="0" applyNumberFormat="1" applyFont="1" applyAlignment="1" applyProtection="1">
      <alignment horizontal="right" vertical="center"/>
      <protection locked="0"/>
    </xf>
    <xf numFmtId="37" fontId="43" fillId="0" borderId="0" xfId="0" applyNumberFormat="1" applyFont="1" applyAlignment="1" applyProtection="1">
      <alignment horizontal="center"/>
      <protection locked="0"/>
    </xf>
    <xf numFmtId="0" fontId="43" fillId="0" borderId="0" xfId="0" applyFont="1" applyAlignment="1" applyProtection="1">
      <alignment horizontal="center" wrapText="1"/>
      <protection locked="0"/>
    </xf>
    <xf numFmtId="0" fontId="43" fillId="0" borderId="0" xfId="0" applyFont="1" applyAlignment="1" applyProtection="1">
      <alignment horizontal="left" wrapText="1"/>
      <protection locked="0"/>
    </xf>
    <xf numFmtId="168" fontId="43" fillId="0" borderId="0" xfId="0" applyNumberFormat="1" applyFont="1" applyAlignment="1" applyProtection="1">
      <alignment horizontal="right"/>
      <protection locked="0"/>
    </xf>
    <xf numFmtId="39" fontId="43" fillId="0" borderId="0" xfId="0" applyNumberFormat="1" applyFont="1" applyAlignment="1" applyProtection="1">
      <alignment horizontal="right"/>
      <protection locked="0"/>
    </xf>
    <xf numFmtId="0" fontId="0" fillId="0" borderId="104" xfId="0" applyBorder="1" applyAlignment="1">
      <alignment horizontal="left"/>
    </xf>
    <xf numFmtId="0" fontId="0" fillId="0" borderId="105" xfId="0" applyBorder="1" applyAlignment="1">
      <alignment horizontal="left"/>
    </xf>
    <xf numFmtId="0" fontId="0" fillId="0" borderId="107" xfId="0" applyBorder="1" applyAlignment="1">
      <alignment horizontal="left"/>
    </xf>
    <xf numFmtId="0" fontId="46" fillId="0" borderId="106" xfId="0" applyFont="1" applyBorder="1" applyAlignment="1">
      <alignment horizontal="left" vertical="center"/>
    </xf>
    <xf numFmtId="0" fontId="46" fillId="0" borderId="109" xfId="0" applyFont="1" applyBorder="1" applyAlignment="1">
      <alignment horizontal="left" vertical="center"/>
    </xf>
    <xf numFmtId="0" fontId="46" fillId="0" borderId="111" xfId="0" applyFont="1" applyBorder="1" applyAlignment="1">
      <alignment horizontal="left" vertical="center"/>
    </xf>
    <xf numFmtId="0" fontId="46" fillId="0" borderId="114" xfId="0" applyFont="1" applyBorder="1" applyAlignment="1">
      <alignment horizontal="left" vertical="center"/>
    </xf>
    <xf numFmtId="0" fontId="46" fillId="0" borderId="115" xfId="0" applyFont="1" applyBorder="1" applyAlignment="1">
      <alignment horizontal="left" vertical="center"/>
    </xf>
    <xf numFmtId="0" fontId="46" fillId="0" borderId="114" xfId="0" applyFont="1" applyBorder="1" applyAlignment="1">
      <alignment horizontal="left" vertical="center" wrapText="1"/>
    </xf>
    <xf numFmtId="0" fontId="46" fillId="0" borderId="0" xfId="0" applyFont="1" applyAlignment="1">
      <alignment horizontal="left" vertical="top"/>
    </xf>
    <xf numFmtId="0" fontId="46" fillId="0" borderId="0" xfId="0" applyFont="1" applyAlignment="1">
      <alignment horizontal="left" vertical="center"/>
    </xf>
    <xf numFmtId="0" fontId="53" fillId="0" borderId="118" xfId="0" applyFont="1" applyBorder="1" applyAlignment="1">
      <alignment horizontal="left" vertical="center"/>
    </xf>
    <xf numFmtId="37" fontId="54" fillId="0" borderId="126" xfId="0" applyNumberFormat="1" applyFont="1" applyBorder="1" applyAlignment="1">
      <alignment horizontal="right" vertical="center"/>
    </xf>
    <xf numFmtId="39" fontId="54" fillId="0" borderId="127" xfId="0" applyNumberFormat="1" applyFont="1" applyBorder="1" applyAlignment="1">
      <alignment horizontal="right" vertical="center"/>
    </xf>
    <xf numFmtId="37" fontId="54" fillId="0" borderId="125" xfId="0" applyNumberFormat="1" applyFont="1" applyBorder="1" applyAlignment="1">
      <alignment horizontal="right" vertical="center"/>
    </xf>
    <xf numFmtId="39" fontId="54" fillId="0" borderId="125" xfId="0" applyNumberFormat="1" applyFont="1" applyBorder="1" applyAlignment="1">
      <alignment horizontal="right" vertical="center"/>
    </xf>
    <xf numFmtId="0" fontId="53" fillId="0" borderId="118" xfId="0" applyFont="1" applyBorder="1" applyAlignment="1">
      <alignment horizontal="left" vertical="center" wrapText="1"/>
    </xf>
    <xf numFmtId="0" fontId="55" fillId="0" borderId="119" xfId="0" applyFont="1" applyBorder="1" applyAlignment="1">
      <alignment horizontal="left" vertical="center"/>
    </xf>
    <xf numFmtId="0" fontId="55" fillId="0" borderId="121" xfId="0" applyFont="1" applyBorder="1" applyAlignment="1">
      <alignment horizontal="left" vertical="center"/>
    </xf>
    <xf numFmtId="0" fontId="53" fillId="0" borderId="122" xfId="0" applyFont="1" applyBorder="1" applyAlignment="1">
      <alignment horizontal="left" vertical="center"/>
    </xf>
    <xf numFmtId="0" fontId="53" fillId="0" borderId="120" xfId="0" applyFont="1" applyBorder="1" applyAlignment="1">
      <alignment horizontal="left" vertical="center"/>
    </xf>
    <xf numFmtId="0" fontId="53" fillId="0" borderId="128" xfId="0" applyFont="1" applyBorder="1" applyAlignment="1">
      <alignment horizontal="left" vertical="center"/>
    </xf>
    <xf numFmtId="0" fontId="53" fillId="0" borderId="121" xfId="0" applyFont="1" applyBorder="1" applyAlignment="1">
      <alignment horizontal="left" vertical="center"/>
    </xf>
    <xf numFmtId="0" fontId="53" fillId="0" borderId="123" xfId="0" applyFont="1" applyBorder="1" applyAlignment="1">
      <alignment horizontal="left" vertical="center"/>
    </xf>
    <xf numFmtId="0" fontId="56" fillId="0" borderId="130" xfId="0" applyFont="1" applyBorder="1" applyAlignment="1">
      <alignment horizontal="left" vertical="center"/>
    </xf>
    <xf numFmtId="39" fontId="54" fillId="0" borderId="133" xfId="0" applyNumberFormat="1" applyFont="1" applyBorder="1" applyAlignment="1">
      <alignment horizontal="right" vertical="center"/>
    </xf>
    <xf numFmtId="0" fontId="46" fillId="0" borderId="133" xfId="0" applyFont="1" applyBorder="1" applyAlignment="1">
      <alignment horizontal="left" vertical="center"/>
    </xf>
    <xf numFmtId="167" fontId="46" fillId="0" borderId="132" xfId="0" applyNumberFormat="1" applyFont="1" applyBorder="1" applyAlignment="1">
      <alignment horizontal="right" vertical="center"/>
    </xf>
    <xf numFmtId="39" fontId="54" fillId="0" borderId="117" xfId="0" applyNumberFormat="1" applyFont="1" applyBorder="1" applyAlignment="1">
      <alignment horizontal="right" vertical="center"/>
    </xf>
    <xf numFmtId="0" fontId="56" fillId="0" borderId="133" xfId="0" applyFont="1" applyBorder="1" applyAlignment="1">
      <alignment horizontal="left" vertical="center"/>
    </xf>
    <xf numFmtId="39" fontId="54" fillId="0" borderId="142" xfId="0" applyNumberFormat="1" applyFont="1" applyBorder="1" applyAlignment="1">
      <alignment horizontal="right" vertical="center"/>
    </xf>
    <xf numFmtId="39" fontId="54" fillId="0" borderId="118" xfId="0" applyNumberFormat="1" applyFont="1" applyBorder="1" applyAlignment="1">
      <alignment horizontal="right" vertical="center"/>
    </xf>
    <xf numFmtId="37" fontId="54" fillId="0" borderId="103" xfId="0" applyNumberFormat="1" applyFont="1" applyBorder="1" applyAlignment="1">
      <alignment horizontal="right" vertical="center"/>
    </xf>
    <xf numFmtId="0" fontId="53" fillId="0" borderId="104" xfId="0" applyFont="1" applyBorder="1" applyAlignment="1">
      <alignment horizontal="left" vertical="top"/>
    </xf>
    <xf numFmtId="2" fontId="46" fillId="0" borderId="136" xfId="0" applyNumberFormat="1" applyFont="1" applyBorder="1" applyAlignment="1">
      <alignment horizontal="right" vertical="center"/>
    </xf>
    <xf numFmtId="0" fontId="46" fillId="0" borderId="123" xfId="0" applyFont="1" applyBorder="1" applyAlignment="1">
      <alignment horizontal="left" vertical="center"/>
    </xf>
    <xf numFmtId="39" fontId="46" fillId="0" borderId="136" xfId="0" applyNumberFormat="1" applyFont="1" applyBorder="1" applyAlignment="1">
      <alignment horizontal="left" vertical="center"/>
    </xf>
    <xf numFmtId="39" fontId="54" fillId="0" borderId="137" xfId="0" applyNumberFormat="1" applyFont="1" applyBorder="1" applyAlignment="1">
      <alignment horizontal="right" vertical="center"/>
    </xf>
    <xf numFmtId="0" fontId="57" fillId="0" borderId="149" xfId="0" applyFont="1" applyBorder="1" applyAlignment="1">
      <alignment horizontal="left" vertical="top"/>
    </xf>
    <xf numFmtId="0" fontId="58" fillId="0" borderId="129" xfId="0" applyFont="1" applyBorder="1" applyAlignment="1">
      <alignment horizontal="center" vertical="center"/>
    </xf>
    <xf numFmtId="37" fontId="52" fillId="0" borderId="133" xfId="0" applyNumberFormat="1" applyFont="1" applyBorder="1" applyAlignment="1">
      <alignment horizontal="right" vertical="center"/>
    </xf>
    <xf numFmtId="0" fontId="58" fillId="0" borderId="135" xfId="0" applyFont="1" applyBorder="1" applyAlignment="1">
      <alignment horizontal="left" vertical="center"/>
    </xf>
    <xf numFmtId="0" fontId="58" fillId="0" borderId="0" xfId="0" applyFont="1" applyAlignment="1">
      <alignment horizontal="left" vertical="center"/>
    </xf>
    <xf numFmtId="39" fontId="52" fillId="0" borderId="136" xfId="0" applyNumberFormat="1" applyFont="1" applyBorder="1" applyAlignment="1">
      <alignment horizontal="right" vertical="center"/>
    </xf>
    <xf numFmtId="39" fontId="52" fillId="0" borderId="133" xfId="0" applyNumberFormat="1" applyFont="1" applyBorder="1" applyAlignment="1">
      <alignment horizontal="right" vertical="center"/>
    </xf>
    <xf numFmtId="0" fontId="53" fillId="0" borderId="101" xfId="0" applyFont="1" applyBorder="1" applyAlignment="1">
      <alignment horizontal="left" vertical="top"/>
    </xf>
    <xf numFmtId="39" fontId="59" fillId="0" borderId="115" xfId="0" applyNumberFormat="1" applyFont="1" applyBorder="1" applyAlignment="1">
      <alignment horizontal="right" vertical="center"/>
    </xf>
    <xf numFmtId="0" fontId="53" fillId="0" borderId="149" xfId="0" applyFont="1" applyBorder="1" applyAlignment="1">
      <alignment horizontal="left" vertical="top"/>
    </xf>
    <xf numFmtId="0" fontId="58" fillId="0" borderId="130" xfId="0" applyFont="1" applyBorder="1" applyAlignment="1">
      <alignment horizontal="left" vertical="center"/>
    </xf>
    <xf numFmtId="0" fontId="58" fillId="0" borderId="147" xfId="0" applyFont="1" applyBorder="1" applyAlignment="1">
      <alignment horizontal="left" vertical="center"/>
    </xf>
    <xf numFmtId="0" fontId="60" fillId="0" borderId="0" xfId="0" applyFont="1" applyAlignment="1">
      <alignment horizontal="left"/>
    </xf>
    <xf numFmtId="0" fontId="52" fillId="0" borderId="0" xfId="0" applyFont="1" applyAlignment="1">
      <alignment horizontal="left"/>
    </xf>
    <xf numFmtId="37" fontId="61" fillId="0" borderId="0" xfId="0" applyNumberFormat="1" applyFont="1" applyAlignment="1" applyProtection="1">
      <alignment horizontal="center"/>
      <protection locked="0"/>
    </xf>
    <xf numFmtId="0" fontId="61" fillId="0" borderId="0" xfId="0" applyFont="1" applyAlignment="1" applyProtection="1">
      <alignment horizontal="center" wrapText="1"/>
      <protection locked="0"/>
    </xf>
    <xf numFmtId="0" fontId="61" fillId="0" borderId="0" xfId="0" applyFont="1" applyAlignment="1" applyProtection="1">
      <alignment horizontal="left" wrapText="1"/>
      <protection locked="0"/>
    </xf>
    <xf numFmtId="168" fontId="61" fillId="0" borderId="0" xfId="0" applyNumberFormat="1" applyFont="1" applyAlignment="1" applyProtection="1">
      <alignment horizontal="right"/>
      <protection locked="0"/>
    </xf>
    <xf numFmtId="39" fontId="61" fillId="0" borderId="0" xfId="0" applyNumberFormat="1" applyFont="1" applyAlignment="1" applyProtection="1">
      <alignment horizontal="right"/>
      <protection locked="0"/>
    </xf>
    <xf numFmtId="37" fontId="62" fillId="0" borderId="0" xfId="0" applyNumberFormat="1" applyFont="1" applyAlignment="1" applyProtection="1">
      <alignment horizontal="center"/>
      <protection locked="0"/>
    </xf>
    <xf numFmtId="0" fontId="62" fillId="0" borderId="0" xfId="0" applyFont="1" applyAlignment="1" applyProtection="1">
      <alignment horizontal="center" wrapText="1"/>
      <protection locked="0"/>
    </xf>
    <xf numFmtId="0" fontId="62" fillId="0" borderId="0" xfId="0" applyFont="1" applyAlignment="1" applyProtection="1">
      <alignment horizontal="left" wrapText="1"/>
      <protection locked="0"/>
    </xf>
    <xf numFmtId="168" fontId="62" fillId="0" borderId="0" xfId="0" applyNumberFormat="1" applyFont="1" applyAlignment="1" applyProtection="1">
      <alignment horizontal="right"/>
      <protection locked="0"/>
    </xf>
    <xf numFmtId="39" fontId="62" fillId="0" borderId="0" xfId="0" applyNumberFormat="1" applyFont="1" applyAlignment="1" applyProtection="1">
      <alignment horizontal="right"/>
      <protection locked="0"/>
    </xf>
    <xf numFmtId="37" fontId="63" fillId="0" borderId="152" xfId="0" applyNumberFormat="1" applyFont="1" applyBorder="1" applyAlignment="1" applyProtection="1">
      <alignment horizontal="center"/>
      <protection locked="0"/>
    </xf>
    <xf numFmtId="0" fontId="63" fillId="0" borderId="152" xfId="0" applyFont="1" applyBorder="1" applyAlignment="1" applyProtection="1">
      <alignment horizontal="center" wrapText="1"/>
      <protection locked="0"/>
    </xf>
    <xf numFmtId="0" fontId="63" fillId="0" borderId="152" xfId="0" applyFont="1" applyBorder="1" applyAlignment="1" applyProtection="1">
      <alignment horizontal="left" wrapText="1"/>
      <protection locked="0"/>
    </xf>
    <xf numFmtId="168" fontId="63" fillId="0" borderId="152" xfId="0" applyNumberFormat="1" applyFont="1" applyBorder="1" applyAlignment="1" applyProtection="1">
      <alignment horizontal="right"/>
      <protection locked="0"/>
    </xf>
    <xf numFmtId="39" fontId="63" fillId="0" borderId="152" xfId="0" applyNumberFormat="1" applyFont="1" applyBorder="1" applyAlignment="1" applyProtection="1">
      <alignment horizontal="right"/>
      <protection locked="0"/>
    </xf>
    <xf numFmtId="37" fontId="64" fillId="0" borderId="0" xfId="0" applyNumberFormat="1" applyFont="1" applyAlignment="1" applyProtection="1">
      <alignment horizontal="center"/>
      <protection locked="0"/>
    </xf>
    <xf numFmtId="0" fontId="64" fillId="0" borderId="0" xfId="0" applyFont="1" applyAlignment="1" applyProtection="1">
      <alignment horizontal="center" wrapText="1"/>
      <protection locked="0"/>
    </xf>
    <xf numFmtId="0" fontId="64" fillId="0" borderId="0" xfId="0" applyFont="1" applyAlignment="1" applyProtection="1">
      <alignment horizontal="left" wrapText="1"/>
      <protection locked="0"/>
    </xf>
    <xf numFmtId="168" fontId="64" fillId="0" borderId="0" xfId="0" applyNumberFormat="1" applyFont="1" applyAlignment="1" applyProtection="1">
      <alignment horizontal="right"/>
      <protection locked="0"/>
    </xf>
    <xf numFmtId="39" fontId="64" fillId="0" borderId="0" xfId="0" applyNumberFormat="1" applyFont="1" applyAlignment="1" applyProtection="1">
      <alignment horizontal="right"/>
      <protection locked="0"/>
    </xf>
    <xf numFmtId="37" fontId="0" fillId="0" borderId="0" xfId="0" applyNumberFormat="1" applyAlignment="1" applyProtection="1">
      <alignment horizontal="center" vertical="top"/>
      <protection locked="0"/>
    </xf>
    <xf numFmtId="0" fontId="0" fillId="0" borderId="0" xfId="0" applyAlignment="1" applyProtection="1">
      <alignment horizontal="center" vertical="top" wrapText="1"/>
      <protection locked="0"/>
    </xf>
    <xf numFmtId="0" fontId="0" fillId="0" borderId="0" xfId="0" applyAlignment="1" applyProtection="1">
      <alignment horizontal="left" vertical="top" wrapText="1"/>
      <protection locked="0"/>
    </xf>
    <xf numFmtId="168" fontId="0" fillId="0" borderId="0" xfId="0" applyNumberFormat="1" applyAlignment="1" applyProtection="1">
      <alignment horizontal="right" vertical="top"/>
      <protection locked="0"/>
    </xf>
    <xf numFmtId="39" fontId="0" fillId="0" borderId="0" xfId="0" applyNumberFormat="1" applyAlignment="1" applyProtection="1">
      <alignment horizontal="right" vertical="top"/>
      <protection locked="0"/>
    </xf>
    <xf numFmtId="0" fontId="7" fillId="0" borderId="153" xfId="0" applyFont="1" applyBorder="1" applyAlignment="1">
      <alignment horizontal="left" vertical="center" wrapText="1"/>
    </xf>
    <xf numFmtId="0" fontId="9" fillId="0" borderId="154" xfId="0" applyFont="1" applyBorder="1"/>
    <xf numFmtId="0" fontId="9" fillId="0" borderId="155" xfId="0" applyFont="1" applyBorder="1"/>
    <xf numFmtId="165" fontId="6" fillId="5" borderId="156" xfId="0" applyNumberFormat="1" applyFont="1" applyFill="1" applyBorder="1"/>
    <xf numFmtId="165" fontId="6" fillId="5" borderId="157" xfId="0" applyNumberFormat="1" applyFont="1" applyFill="1" applyBorder="1"/>
    <xf numFmtId="165" fontId="6" fillId="5" borderId="158" xfId="0" applyNumberFormat="1" applyFont="1" applyFill="1" applyBorder="1"/>
    <xf numFmtId="165" fontId="6" fillId="10" borderId="73" xfId="0" applyNumberFormat="1" applyFont="1" applyFill="1" applyBorder="1"/>
    <xf numFmtId="165" fontId="6" fillId="10" borderId="156" xfId="0" applyNumberFormat="1" applyFont="1" applyFill="1" applyBorder="1"/>
    <xf numFmtId="165" fontId="6" fillId="10" borderId="157" xfId="0" applyNumberFormat="1" applyFont="1" applyFill="1" applyBorder="1"/>
    <xf numFmtId="165" fontId="6" fillId="11" borderId="79" xfId="0" applyNumberFormat="1" applyFont="1" applyFill="1" applyBorder="1"/>
    <xf numFmtId="165" fontId="6" fillId="11" borderId="158" xfId="0" applyNumberFormat="1" applyFont="1" applyFill="1" applyBorder="1"/>
    <xf numFmtId="0" fontId="8" fillId="0" borderId="159" xfId="0" applyFont="1" applyBorder="1"/>
    <xf numFmtId="165" fontId="8" fillId="3" borderId="57" xfId="0" applyNumberFormat="1" applyFont="1" applyFill="1" applyBorder="1"/>
    <xf numFmtId="165" fontId="8" fillId="12" borderId="67" xfId="0" applyNumberFormat="1" applyFont="1" applyFill="1" applyBorder="1"/>
    <xf numFmtId="165" fontId="8" fillId="12" borderId="57" xfId="0" applyNumberFormat="1" applyFont="1" applyFill="1" applyBorder="1"/>
    <xf numFmtId="0" fontId="0" fillId="0" borderId="0" xfId="0" applyFont="1" applyAlignment="1"/>
    <xf numFmtId="0" fontId="66" fillId="0" borderId="0" xfId="0" applyFont="1" applyAlignment="1"/>
    <xf numFmtId="0" fontId="67" fillId="0" borderId="0" xfId="0" applyFont="1" applyAlignment="1">
      <alignment wrapText="1"/>
    </xf>
    <xf numFmtId="0" fontId="67" fillId="0" borderId="0" xfId="0" applyFont="1" applyAlignment="1">
      <alignment horizontal="left" wrapText="1"/>
    </xf>
    <xf numFmtId="0" fontId="67" fillId="0" borderId="0" xfId="0" applyFont="1" applyAlignment="1">
      <alignment horizontal="justify" vertical="center"/>
    </xf>
    <xf numFmtId="0" fontId="67" fillId="0" borderId="0" xfId="0" applyFont="1"/>
    <xf numFmtId="0" fontId="67" fillId="0" borderId="0" xfId="0" applyFont="1" applyAlignment="1">
      <alignment vertical="top"/>
    </xf>
    <xf numFmtId="0" fontId="66" fillId="0" borderId="0" xfId="0" applyFont="1" applyAlignment="1">
      <alignment horizontal="right" vertical="top"/>
    </xf>
    <xf numFmtId="49" fontId="68" fillId="8" borderId="90" xfId="0" applyNumberFormat="1" applyFont="1" applyFill="1" applyBorder="1" applyAlignment="1">
      <alignment horizontal="center" vertical="center" wrapText="1"/>
    </xf>
    <xf numFmtId="49" fontId="68" fillId="8" borderId="90" xfId="0" applyNumberFormat="1" applyFont="1" applyFill="1" applyBorder="1" applyAlignment="1">
      <alignment horizontal="center" vertical="top" wrapText="1"/>
    </xf>
    <xf numFmtId="49" fontId="68" fillId="8" borderId="47" xfId="0" applyNumberFormat="1" applyFont="1" applyFill="1" applyBorder="1" applyAlignment="1">
      <alignment horizontal="center" vertical="top" wrapText="1"/>
    </xf>
    <xf numFmtId="4" fontId="68" fillId="8" borderId="47" xfId="0" applyNumberFormat="1" applyFont="1" applyFill="1" applyBorder="1" applyAlignment="1">
      <alignment horizontal="center" vertical="top" wrapText="1"/>
    </xf>
    <xf numFmtId="0" fontId="69" fillId="8" borderId="35" xfId="0" applyFont="1" applyFill="1" applyBorder="1" applyAlignment="1">
      <alignment vertical="center" wrapText="1"/>
    </xf>
    <xf numFmtId="0" fontId="69" fillId="8" borderId="35" xfId="0" applyFont="1" applyFill="1" applyBorder="1" applyAlignment="1">
      <alignment horizontal="center" vertical="top" wrapText="1"/>
    </xf>
    <xf numFmtId="1" fontId="69" fillId="8" borderId="41" xfId="0" applyNumberFormat="1" applyFont="1" applyFill="1" applyBorder="1" applyAlignment="1">
      <alignment horizontal="center" vertical="top" wrapText="1"/>
    </xf>
    <xf numFmtId="166" fontId="69" fillId="8" borderId="35" xfId="2" applyNumberFormat="1" applyFont="1" applyFill="1" applyBorder="1" applyAlignment="1">
      <alignment vertical="top" wrapText="1"/>
    </xf>
    <xf numFmtId="4" fontId="69" fillId="8" borderId="41" xfId="2" applyNumberFormat="1" applyFont="1" applyFill="1" applyBorder="1" applyAlignment="1">
      <alignment horizontal="center" vertical="top" wrapText="1"/>
    </xf>
    <xf numFmtId="0" fontId="69" fillId="8" borderId="35" xfId="0" applyFont="1" applyFill="1" applyBorder="1" applyAlignment="1">
      <alignment horizontal="center" wrapText="1"/>
    </xf>
    <xf numFmtId="1" fontId="69" fillId="8" borderId="41" xfId="0" applyNumberFormat="1" applyFont="1" applyFill="1" applyBorder="1" applyAlignment="1">
      <alignment horizontal="center" wrapText="1"/>
    </xf>
    <xf numFmtId="166" fontId="69" fillId="8" borderId="35" xfId="2" applyNumberFormat="1" applyFont="1" applyFill="1" applyBorder="1" applyAlignment="1">
      <alignment wrapText="1"/>
    </xf>
    <xf numFmtId="4" fontId="69" fillId="8" borderId="41" xfId="2" applyNumberFormat="1" applyFont="1" applyFill="1" applyBorder="1" applyAlignment="1">
      <alignment horizontal="center" wrapText="1"/>
    </xf>
    <xf numFmtId="0" fontId="68" fillId="8" borderId="43" xfId="0" applyFont="1" applyFill="1" applyBorder="1" applyAlignment="1">
      <alignment horizontal="left" vertical="top" wrapText="1"/>
    </xf>
    <xf numFmtId="0" fontId="68" fillId="8" borderId="43" xfId="0" applyFont="1" applyFill="1" applyBorder="1" applyAlignment="1">
      <alignment horizontal="center" vertical="top" wrapText="1"/>
    </xf>
    <xf numFmtId="49" fontId="68" fillId="8" borderId="44" xfId="0" applyNumberFormat="1" applyFont="1" applyFill="1" applyBorder="1" applyAlignment="1">
      <alignment horizontal="center" vertical="top" wrapText="1"/>
    </xf>
    <xf numFmtId="4" fontId="68" fillId="8" borderId="44" xfId="0" applyNumberFormat="1" applyFont="1" applyFill="1" applyBorder="1" applyAlignment="1">
      <alignment horizontal="center" vertical="top" wrapText="1"/>
    </xf>
    <xf numFmtId="0" fontId="66" fillId="8" borderId="35" xfId="0" applyFont="1" applyFill="1" applyBorder="1" applyAlignment="1">
      <alignment horizontal="left" vertical="center" wrapText="1"/>
    </xf>
    <xf numFmtId="0" fontId="66" fillId="8" borderId="35" xfId="0" applyFont="1" applyFill="1" applyBorder="1" applyAlignment="1">
      <alignment horizontal="center" vertical="center" wrapText="1"/>
    </xf>
    <xf numFmtId="0" fontId="66" fillId="8" borderId="35" xfId="0" applyFont="1" applyFill="1" applyBorder="1" applyAlignment="1">
      <alignment horizontal="justify" vertical="center" wrapText="1"/>
    </xf>
    <xf numFmtId="0" fontId="67" fillId="8" borderId="35" xfId="0" applyFont="1" applyFill="1" applyBorder="1" applyAlignment="1">
      <alignment horizontal="center" vertical="center" wrapText="1"/>
    </xf>
    <xf numFmtId="0" fontId="67" fillId="8" borderId="35" xfId="0" applyFont="1" applyFill="1" applyBorder="1" applyAlignment="1">
      <alignment horizontal="justify" vertical="center" wrapText="1"/>
    </xf>
    <xf numFmtId="0" fontId="70" fillId="8" borderId="35" xfId="0" applyFont="1" applyFill="1" applyBorder="1" applyAlignment="1">
      <alignment horizontal="justify" vertical="center" wrapText="1"/>
    </xf>
    <xf numFmtId="0" fontId="66" fillId="0" borderId="0" xfId="0" applyFont="1" applyAlignment="1">
      <alignment horizontal="justify" vertical="center"/>
    </xf>
    <xf numFmtId="0" fontId="66" fillId="0" borderId="11" xfId="0" applyFont="1" applyBorder="1" applyAlignment="1">
      <alignment horizontal="justify" vertical="center" wrapText="1"/>
    </xf>
    <xf numFmtId="0" fontId="66" fillId="0" borderId="32" xfId="0" applyFont="1" applyBorder="1" applyAlignment="1">
      <alignment horizontal="center" vertical="center" wrapText="1"/>
    </xf>
    <xf numFmtId="0" fontId="67" fillId="0" borderId="25" xfId="0" applyFont="1" applyBorder="1" applyAlignment="1">
      <alignment horizontal="justify" vertical="center" wrapText="1"/>
    </xf>
    <xf numFmtId="0" fontId="67" fillId="0" borderId="98" xfId="0" applyFont="1" applyBorder="1" applyAlignment="1">
      <alignment horizontal="center" vertical="center" wrapText="1"/>
    </xf>
    <xf numFmtId="16" fontId="67" fillId="0" borderId="98" xfId="0" applyNumberFormat="1" applyFont="1" applyBorder="1" applyAlignment="1">
      <alignment horizontal="center" vertical="center" wrapText="1"/>
    </xf>
    <xf numFmtId="17" fontId="67" fillId="0" borderId="98" xfId="0" applyNumberFormat="1" applyFont="1" applyBorder="1" applyAlignment="1">
      <alignment horizontal="center" vertical="center" wrapText="1"/>
    </xf>
    <xf numFmtId="0" fontId="66" fillId="0" borderId="25" xfId="0" applyFont="1" applyBorder="1" applyAlignment="1">
      <alignment horizontal="center" vertical="center" wrapText="1"/>
    </xf>
    <xf numFmtId="49" fontId="71" fillId="0" borderId="40" xfId="0" applyNumberFormat="1" applyFont="1" applyFill="1" applyBorder="1" applyAlignment="1">
      <alignment horizontal="left" vertical="top" wrapText="1"/>
    </xf>
    <xf numFmtId="0" fontId="71" fillId="0" borderId="35" xfId="0" applyFont="1" applyFill="1" applyBorder="1" applyAlignment="1">
      <alignment vertical="top" wrapText="1"/>
    </xf>
    <xf numFmtId="0" fontId="72" fillId="0" borderId="35" xfId="0" applyFont="1" applyFill="1" applyBorder="1" applyAlignment="1">
      <alignment horizontal="center" vertical="top" wrapText="1"/>
    </xf>
    <xf numFmtId="49" fontId="72" fillId="0" borderId="41" xfId="0" applyNumberFormat="1" applyFont="1" applyFill="1" applyBorder="1" applyAlignment="1">
      <alignment horizontal="center" vertical="top" wrapText="1"/>
    </xf>
    <xf numFmtId="4" fontId="72" fillId="0" borderId="41" xfId="0" applyNumberFormat="1" applyFont="1" applyFill="1" applyBorder="1" applyAlignment="1">
      <alignment horizontal="center" vertical="top" wrapText="1"/>
    </xf>
    <xf numFmtId="49" fontId="72" fillId="0" borderId="40" xfId="0" applyNumberFormat="1" applyFont="1" applyFill="1" applyBorder="1" applyAlignment="1">
      <alignment horizontal="left" vertical="top" wrapText="1"/>
    </xf>
    <xf numFmtId="0" fontId="72" fillId="0" borderId="0" xfId="0" applyFont="1" applyFill="1" applyAlignment="1">
      <alignment vertical="top" wrapText="1"/>
    </xf>
    <xf numFmtId="166" fontId="72" fillId="0" borderId="35" xfId="2" applyNumberFormat="1" applyFont="1" applyFill="1" applyBorder="1" applyAlignment="1">
      <alignment vertical="top" wrapText="1"/>
    </xf>
    <xf numFmtId="4" fontId="72" fillId="0" borderId="41" xfId="2" applyNumberFormat="1" applyFont="1" applyFill="1" applyBorder="1" applyAlignment="1">
      <alignment horizontal="center" vertical="top" wrapText="1"/>
    </xf>
    <xf numFmtId="49" fontId="71" fillId="0" borderId="42" xfId="0" applyNumberFormat="1" applyFont="1" applyFill="1" applyBorder="1" applyAlignment="1">
      <alignment horizontal="left" vertical="top" wrapText="1"/>
    </xf>
    <xf numFmtId="0" fontId="71" fillId="0" borderId="43" xfId="0" applyFont="1" applyFill="1" applyBorder="1" applyAlignment="1">
      <alignment horizontal="left" vertical="top" wrapText="1"/>
    </xf>
    <xf numFmtId="0" fontId="71" fillId="0" borderId="43" xfId="0" applyFont="1" applyFill="1" applyBorder="1" applyAlignment="1">
      <alignment horizontal="center" vertical="top" wrapText="1"/>
    </xf>
    <xf numFmtId="49" fontId="71" fillId="0" borderId="44" xfId="0" applyNumberFormat="1" applyFont="1" applyFill="1" applyBorder="1" applyAlignment="1">
      <alignment horizontal="center" vertical="top" wrapText="1"/>
    </xf>
    <xf numFmtId="4" fontId="71" fillId="0" borderId="44" xfId="0" applyNumberFormat="1" applyFont="1" applyFill="1" applyBorder="1" applyAlignment="1">
      <alignment horizontal="center" vertical="top" wrapText="1"/>
    </xf>
    <xf numFmtId="0" fontId="73" fillId="0" borderId="0" xfId="0" applyFont="1"/>
    <xf numFmtId="49" fontId="74" fillId="8" borderId="46" xfId="0" applyNumberFormat="1" applyFont="1" applyFill="1" applyBorder="1" applyAlignment="1">
      <alignment horizontal="center" vertical="center" wrapText="1"/>
    </xf>
    <xf numFmtId="49" fontId="74" fillId="8" borderId="90" xfId="0" applyNumberFormat="1" applyFont="1" applyFill="1" applyBorder="1" applyAlignment="1">
      <alignment horizontal="center" vertical="center" wrapText="1"/>
    </xf>
    <xf numFmtId="49" fontId="74" fillId="8" borderId="90" xfId="0" applyNumberFormat="1" applyFont="1" applyFill="1" applyBorder="1" applyAlignment="1">
      <alignment horizontal="center" vertical="top" wrapText="1"/>
    </xf>
    <xf numFmtId="49" fontId="74" fillId="8" borderId="47" xfId="0" applyNumberFormat="1" applyFont="1" applyFill="1" applyBorder="1" applyAlignment="1">
      <alignment horizontal="center" vertical="top" wrapText="1"/>
    </xf>
    <xf numFmtId="4" fontId="74" fillId="8" borderId="47" xfId="0" applyNumberFormat="1" applyFont="1" applyFill="1" applyBorder="1" applyAlignment="1">
      <alignment horizontal="center" vertical="top" wrapText="1"/>
    </xf>
    <xf numFmtId="49" fontId="68" fillId="8" borderId="40" xfId="0" applyNumberFormat="1" applyFont="1" applyFill="1" applyBorder="1" applyAlignment="1">
      <alignment horizontal="center" vertical="top" wrapText="1"/>
    </xf>
    <xf numFmtId="0" fontId="68" fillId="8" borderId="35" xfId="0" applyFont="1" applyFill="1" applyBorder="1" applyAlignment="1">
      <alignment vertical="top" wrapText="1"/>
    </xf>
    <xf numFmtId="4" fontId="69" fillId="8" borderId="41" xfId="0" applyNumberFormat="1" applyFont="1" applyFill="1" applyBorder="1" applyAlignment="1">
      <alignment horizontal="center" vertical="top" wrapText="1"/>
    </xf>
    <xf numFmtId="49" fontId="69" fillId="8" borderId="93" xfId="0" applyNumberFormat="1" applyFont="1" applyFill="1" applyBorder="1" applyAlignment="1">
      <alignment horizontal="left" vertical="top" wrapText="1"/>
    </xf>
    <xf numFmtId="0" fontId="69" fillId="8" borderId="35" xfId="0" applyFont="1" applyFill="1" applyBorder="1" applyAlignment="1">
      <alignment vertical="top" wrapText="1"/>
    </xf>
    <xf numFmtId="0" fontId="69" fillId="8" borderId="91" xfId="0" applyFont="1" applyFill="1" applyBorder="1" applyAlignment="1">
      <alignment horizontal="center" vertical="top" wrapText="1"/>
    </xf>
    <xf numFmtId="1" fontId="69" fillId="8" borderId="95" xfId="0" applyNumberFormat="1" applyFont="1" applyFill="1" applyBorder="1" applyAlignment="1">
      <alignment horizontal="center" vertical="top" wrapText="1"/>
    </xf>
    <xf numFmtId="166" fontId="69" fillId="8" borderId="91" xfId="2" applyNumberFormat="1" applyFont="1" applyFill="1" applyBorder="1" applyAlignment="1">
      <alignment vertical="top" wrapText="1"/>
    </xf>
    <xf numFmtId="166" fontId="69" fillId="8" borderId="96" xfId="2" applyNumberFormat="1" applyFont="1" applyFill="1" applyBorder="1" applyAlignment="1">
      <alignment horizontal="center" vertical="top" wrapText="1"/>
    </xf>
    <xf numFmtId="49" fontId="74" fillId="8" borderId="42" xfId="0" applyNumberFormat="1" applyFont="1" applyFill="1" applyBorder="1" applyAlignment="1">
      <alignment horizontal="left" vertical="top" wrapText="1"/>
    </xf>
    <xf numFmtId="0" fontId="74" fillId="8" borderId="43" xfId="0" applyFont="1" applyFill="1" applyBorder="1" applyAlignment="1">
      <alignment horizontal="left" vertical="top" wrapText="1"/>
    </xf>
    <xf numFmtId="0" fontId="74" fillId="8" borderId="43" xfId="0" applyFont="1" applyFill="1" applyBorder="1" applyAlignment="1">
      <alignment horizontal="center" vertical="top" wrapText="1"/>
    </xf>
    <xf numFmtId="49" fontId="74" fillId="8" borderId="44" xfId="0" applyNumberFormat="1" applyFont="1" applyFill="1" applyBorder="1" applyAlignment="1">
      <alignment horizontal="center" vertical="top" wrapText="1"/>
    </xf>
    <xf numFmtId="4" fontId="74" fillId="8" borderId="44" xfId="0" applyNumberFormat="1" applyFont="1" applyFill="1" applyBorder="1" applyAlignment="1">
      <alignment horizontal="center" vertical="top" wrapText="1"/>
    </xf>
    <xf numFmtId="49" fontId="68" fillId="8" borderId="40" xfId="0" applyNumberFormat="1" applyFont="1" applyFill="1" applyBorder="1" applyAlignment="1">
      <alignment horizontal="left" vertical="top" wrapText="1"/>
    </xf>
    <xf numFmtId="1" fontId="69" fillId="8" borderId="82" xfId="0" applyNumberFormat="1" applyFont="1" applyFill="1" applyBorder="1" applyAlignment="1">
      <alignment horizontal="center" vertical="top" wrapText="1"/>
    </xf>
    <xf numFmtId="0" fontId="69" fillId="8" borderId="36" xfId="0" applyFont="1" applyFill="1" applyBorder="1" applyAlignment="1">
      <alignment vertical="top" wrapText="1"/>
    </xf>
    <xf numFmtId="1" fontId="69" fillId="8" borderId="92" xfId="0" applyNumberFormat="1" applyFont="1" applyFill="1" applyBorder="1" applyAlignment="1">
      <alignment horizontal="center" vertical="top" wrapText="1"/>
    </xf>
    <xf numFmtId="49" fontId="68" fillId="8" borderId="93" xfId="0" applyNumberFormat="1" applyFont="1" applyFill="1" applyBorder="1" applyAlignment="1">
      <alignment horizontal="left" vertical="top" wrapText="1"/>
    </xf>
    <xf numFmtId="0" fontId="69" fillId="8" borderId="36" xfId="0" applyFont="1" applyFill="1" applyBorder="1" applyAlignment="1">
      <alignment horizontal="center" vertical="top" wrapText="1"/>
    </xf>
    <xf numFmtId="0" fontId="69" fillId="8" borderId="94" xfId="0" applyFont="1" applyFill="1" applyBorder="1" applyAlignment="1">
      <alignment horizontal="center" vertical="top" wrapText="1"/>
    </xf>
    <xf numFmtId="0" fontId="74" fillId="8" borderId="43" xfId="0" applyFont="1" applyFill="1" applyBorder="1" applyAlignment="1">
      <alignment horizontal="right" vertical="top" wrapText="1"/>
    </xf>
    <xf numFmtId="0" fontId="0" fillId="0" borderId="0" xfId="0" applyFont="1" applyAlignment="1"/>
    <xf numFmtId="43" fontId="20" fillId="0" borderId="47" xfId="0" applyNumberFormat="1" applyFont="1" applyBorder="1" applyAlignment="1">
      <alignment horizontal="center" vertical="center"/>
    </xf>
    <xf numFmtId="0" fontId="16" fillId="0" borderId="0" xfId="0" applyFont="1" applyAlignment="1"/>
    <xf numFmtId="0" fontId="0" fillId="0" borderId="0" xfId="0" applyFont="1" applyAlignment="1">
      <alignment horizontal="left" vertical="top"/>
    </xf>
    <xf numFmtId="0" fontId="4" fillId="2" borderId="160" xfId="0" applyFont="1" applyFill="1" applyBorder="1" applyAlignment="1">
      <alignment horizontal="center" vertical="center" wrapText="1"/>
    </xf>
    <xf numFmtId="0" fontId="5" fillId="0" borderId="161" xfId="0" applyFont="1" applyBorder="1"/>
    <xf numFmtId="165" fontId="8" fillId="3" borderId="18" xfId="0" applyNumberFormat="1" applyFont="1" applyFill="1" applyBorder="1"/>
    <xf numFmtId="165" fontId="7" fillId="0" borderId="33" xfId="0" applyNumberFormat="1" applyFont="1" applyFill="1" applyBorder="1"/>
    <xf numFmtId="165" fontId="6" fillId="5" borderId="73" xfId="0" applyNumberFormat="1" applyFont="1" applyFill="1" applyBorder="1"/>
    <xf numFmtId="165" fontId="6" fillId="5" borderId="79" xfId="0" applyNumberFormat="1" applyFont="1" applyFill="1" applyBorder="1"/>
    <xf numFmtId="165" fontId="28" fillId="3" borderId="59" xfId="0" applyNumberFormat="1" applyFont="1" applyFill="1" applyBorder="1"/>
    <xf numFmtId="165" fontId="28" fillId="0" borderId="59" xfId="0" applyNumberFormat="1" applyFont="1" applyBorder="1" applyAlignment="1">
      <alignment horizontal="right" vertical="center"/>
    </xf>
    <xf numFmtId="165" fontId="28" fillId="0" borderId="60" xfId="0" applyNumberFormat="1" applyFont="1" applyBorder="1" applyAlignment="1">
      <alignment horizontal="right" vertical="center"/>
    </xf>
    <xf numFmtId="165" fontId="28" fillId="3" borderId="8" xfId="0" applyNumberFormat="1" applyFont="1" applyFill="1" applyBorder="1"/>
    <xf numFmtId="165" fontId="28" fillId="0" borderId="8" xfId="0" applyNumberFormat="1" applyFont="1" applyBorder="1" applyAlignment="1">
      <alignment horizontal="right" vertical="center"/>
    </xf>
    <xf numFmtId="165" fontId="28" fillId="0" borderId="62" xfId="0" applyNumberFormat="1" applyFont="1" applyBorder="1" applyAlignment="1">
      <alignment horizontal="right" vertical="center"/>
    </xf>
    <xf numFmtId="165" fontId="28" fillId="3" borderId="14" xfId="0" applyNumberFormat="1" applyFont="1" applyFill="1" applyBorder="1"/>
    <xf numFmtId="165" fontId="28" fillId="0" borderId="16" xfId="0" applyNumberFormat="1" applyFont="1" applyBorder="1" applyAlignment="1">
      <alignment horizontal="right" vertical="center"/>
    </xf>
    <xf numFmtId="165" fontId="28" fillId="0" borderId="64" xfId="0" applyNumberFormat="1" applyFont="1" applyBorder="1" applyAlignment="1">
      <alignment horizontal="right" vertical="center"/>
    </xf>
    <xf numFmtId="165" fontId="28" fillId="3" borderId="69" xfId="0" applyNumberFormat="1" applyFont="1" applyFill="1" applyBorder="1"/>
    <xf numFmtId="165" fontId="28" fillId="0" borderId="69" xfId="0" applyNumberFormat="1" applyFont="1" applyBorder="1" applyAlignment="1">
      <alignment horizontal="right" vertical="center"/>
    </xf>
    <xf numFmtId="165" fontId="28" fillId="0" borderId="59" xfId="0" applyNumberFormat="1" applyFont="1" applyBorder="1" applyAlignment="1">
      <alignment vertical="center" wrapText="1"/>
    </xf>
    <xf numFmtId="165" fontId="28" fillId="0" borderId="60" xfId="0" applyNumberFormat="1" applyFont="1" applyBorder="1" applyAlignment="1">
      <alignment vertical="center" wrapText="1"/>
    </xf>
    <xf numFmtId="165" fontId="28" fillId="3" borderId="15" xfId="0" applyNumberFormat="1" applyFont="1" applyFill="1" applyBorder="1"/>
    <xf numFmtId="165" fontId="28" fillId="0" borderId="15" xfId="0" applyNumberFormat="1" applyFont="1" applyBorder="1" applyAlignment="1">
      <alignment horizontal="right" vertical="center"/>
    </xf>
    <xf numFmtId="165" fontId="28" fillId="0" borderId="8" xfId="0" applyNumberFormat="1" applyFont="1" applyBorder="1" applyAlignment="1">
      <alignment vertical="center" wrapText="1"/>
    </xf>
    <xf numFmtId="165" fontId="28" fillId="0" borderId="62" xfId="0" applyNumberFormat="1" applyFont="1" applyBorder="1" applyAlignment="1">
      <alignment vertical="center" wrapText="1"/>
    </xf>
    <xf numFmtId="165" fontId="28" fillId="0" borderId="15" xfId="0" applyNumberFormat="1" applyFont="1" applyBorder="1" applyAlignment="1">
      <alignment vertical="center" wrapText="1"/>
    </xf>
    <xf numFmtId="165" fontId="28" fillId="3" borderId="16" xfId="0" applyNumberFormat="1" applyFont="1" applyFill="1" applyBorder="1"/>
    <xf numFmtId="165" fontId="28" fillId="3" borderId="17" xfId="0" applyNumberFormat="1" applyFont="1" applyFill="1" applyBorder="1"/>
    <xf numFmtId="165" fontId="28" fillId="0" borderId="17" xfId="0" applyNumberFormat="1" applyFont="1" applyBorder="1" applyAlignment="1">
      <alignment vertical="center" wrapText="1"/>
    </xf>
    <xf numFmtId="165" fontId="28" fillId="0" borderId="16" xfId="0" applyNumberFormat="1" applyFont="1" applyBorder="1" applyAlignment="1">
      <alignment vertical="center" wrapText="1"/>
    </xf>
    <xf numFmtId="165" fontId="28" fillId="0" borderId="64" xfId="0" applyNumberFormat="1" applyFont="1" applyBorder="1" applyAlignment="1">
      <alignment vertical="center" wrapText="1"/>
    </xf>
    <xf numFmtId="165" fontId="28" fillId="3" borderId="59" xfId="0" applyNumberFormat="1" applyFont="1" applyFill="1" applyBorder="1" applyAlignment="1">
      <alignment horizontal="right" vertical="center"/>
    </xf>
    <xf numFmtId="165" fontId="28" fillId="3" borderId="8" xfId="0" applyNumberFormat="1" applyFont="1" applyFill="1" applyBorder="1" applyAlignment="1">
      <alignment horizontal="right" vertical="center"/>
    </xf>
    <xf numFmtId="165" fontId="28" fillId="0" borderId="8" xfId="0" applyNumberFormat="1" applyFont="1" applyFill="1" applyBorder="1" applyAlignment="1">
      <alignment vertical="center" wrapText="1"/>
    </xf>
    <xf numFmtId="165" fontId="28" fillId="0" borderId="8" xfId="0" applyNumberFormat="1" applyFont="1" applyBorder="1" applyAlignment="1">
      <alignment horizontal="right" vertical="center" wrapText="1"/>
    </xf>
    <xf numFmtId="165" fontId="28" fillId="0" borderId="62" xfId="0" applyNumberFormat="1" applyFont="1" applyBorder="1" applyAlignment="1">
      <alignment horizontal="right" vertical="center" wrapText="1"/>
    </xf>
    <xf numFmtId="0" fontId="28" fillId="0" borderId="58" xfId="0" applyFont="1" applyBorder="1" applyAlignment="1">
      <alignment horizontal="left" vertical="top" wrapText="1"/>
    </xf>
    <xf numFmtId="0" fontId="28" fillId="0" borderId="59" xfId="0" applyFont="1" applyBorder="1"/>
    <xf numFmtId="0" fontId="28" fillId="0" borderId="61" xfId="0" applyFont="1" applyBorder="1" applyAlignment="1">
      <alignment horizontal="left" vertical="top" wrapText="1"/>
    </xf>
    <xf numFmtId="0" fontId="28" fillId="0" borderId="8" xfId="0" applyFont="1" applyBorder="1"/>
    <xf numFmtId="0" fontId="28" fillId="0" borderId="63" xfId="0" applyFont="1" applyBorder="1" applyAlignment="1">
      <alignment horizontal="left" vertical="top" wrapText="1"/>
    </xf>
    <xf numFmtId="0" fontId="28" fillId="0" borderId="16" xfId="0" applyFont="1" applyBorder="1"/>
    <xf numFmtId="0" fontId="28" fillId="0" borderId="8" xfId="0" applyFont="1" applyBorder="1" applyAlignment="1">
      <alignment horizontal="left" vertical="center" wrapText="1"/>
    </xf>
    <xf numFmtId="0" fontId="28" fillId="0" borderId="10" xfId="0" applyFont="1" applyBorder="1" applyAlignment="1">
      <alignment horizontal="left" vertical="center" wrapText="1"/>
    </xf>
    <xf numFmtId="0" fontId="0" fillId="0" borderId="0" xfId="0" applyNumberFormat="1"/>
    <xf numFmtId="0" fontId="0" fillId="0" borderId="35" xfId="0" applyBorder="1"/>
    <xf numFmtId="0" fontId="16" fillId="0" borderId="35" xfId="0" applyFont="1" applyBorder="1"/>
    <xf numFmtId="49" fontId="21" fillId="13" borderId="48" xfId="0" applyNumberFormat="1" applyFont="1" applyFill="1" applyBorder="1" applyAlignment="1">
      <alignment horizontal="center"/>
    </xf>
    <xf numFmtId="49" fontId="21" fillId="13" borderId="49" xfId="0" applyNumberFormat="1" applyFont="1" applyFill="1" applyBorder="1" applyAlignment="1">
      <alignment horizontal="center"/>
    </xf>
    <xf numFmtId="49" fontId="21" fillId="13" borderId="50" xfId="0" applyNumberFormat="1" applyFont="1" applyFill="1" applyBorder="1" applyAlignment="1">
      <alignment horizontal="center"/>
    </xf>
    <xf numFmtId="169" fontId="0" fillId="0" borderId="35" xfId="0" applyNumberFormat="1" applyBorder="1"/>
    <xf numFmtId="0" fontId="0" fillId="0" borderId="35" xfId="0" applyNumberFormat="1" applyBorder="1"/>
    <xf numFmtId="165" fontId="0" fillId="0" borderId="0" xfId="0" applyNumberFormat="1" applyFont="1" applyAlignment="1">
      <alignment horizontal="center"/>
    </xf>
    <xf numFmtId="0" fontId="0" fillId="0" borderId="0" xfId="0" applyFont="1" applyAlignment="1">
      <alignment horizontal="center"/>
    </xf>
    <xf numFmtId="0" fontId="2" fillId="2" borderId="1" xfId="0" applyFont="1" applyFill="1" applyBorder="1" applyAlignment="1">
      <alignment horizontal="left" vertical="center"/>
    </xf>
    <xf numFmtId="0" fontId="5" fillId="0" borderId="5" xfId="0" applyFont="1" applyBorder="1"/>
    <xf numFmtId="0" fontId="4" fillId="2" borderId="3" xfId="0" applyFont="1" applyFill="1" applyBorder="1" applyAlignment="1">
      <alignment horizontal="center" vertical="center" wrapText="1"/>
    </xf>
    <xf numFmtId="0" fontId="5" fillId="0" borderId="7" xfId="0" applyFont="1" applyBorder="1"/>
    <xf numFmtId="0" fontId="4" fillId="2" borderId="34" xfId="0" applyFont="1" applyFill="1" applyBorder="1" applyAlignment="1">
      <alignment horizontal="center" vertical="center"/>
    </xf>
    <xf numFmtId="0" fontId="5" fillId="0" borderId="4" xfId="0" applyFont="1" applyBorder="1"/>
    <xf numFmtId="0" fontId="5" fillId="0" borderId="100" xfId="0" applyFont="1" applyBorder="1"/>
    <xf numFmtId="4" fontId="74" fillId="8" borderId="82" xfId="0" applyNumberFormat="1" applyFont="1" applyFill="1" applyBorder="1" applyAlignment="1">
      <alignment horizontal="center" vertical="top" wrapText="1"/>
    </xf>
    <xf numFmtId="0" fontId="74" fillId="8" borderId="83" xfId="0" applyFont="1" applyFill="1" applyBorder="1" applyAlignment="1">
      <alignment horizontal="center" vertical="top" wrapText="1"/>
    </xf>
    <xf numFmtId="0" fontId="74" fillId="8" borderId="84" xfId="0" applyFont="1" applyFill="1" applyBorder="1" applyAlignment="1">
      <alignment horizontal="center" vertical="top" wrapText="1"/>
    </xf>
    <xf numFmtId="0" fontId="67" fillId="8" borderId="35" xfId="0" applyFont="1" applyFill="1" applyBorder="1" applyAlignment="1">
      <alignment horizontal="center" vertical="center" wrapText="1"/>
    </xf>
    <xf numFmtId="37" fontId="65" fillId="0" borderId="0" xfId="0" applyNumberFormat="1" applyFont="1" applyAlignment="1" applyProtection="1">
      <alignment horizontal="left" vertical="center"/>
      <protection locked="0"/>
    </xf>
    <xf numFmtId="0" fontId="46" fillId="0" borderId="115" xfId="0" applyFont="1" applyBorder="1" applyAlignment="1">
      <alignment horizontal="left" vertical="center" wrapText="1"/>
    </xf>
    <xf numFmtId="0" fontId="46" fillId="0" borderId="116" xfId="0" applyFont="1" applyBorder="1" applyAlignment="1">
      <alignment horizontal="center" vertical="center"/>
    </xf>
    <xf numFmtId="0" fontId="31" fillId="0" borderId="115" xfId="0" applyFont="1" applyBorder="1" applyAlignment="1">
      <alignment horizontal="left" vertical="center" wrapText="1"/>
    </xf>
    <xf numFmtId="0" fontId="31" fillId="0" borderId="116" xfId="0" applyFont="1" applyBorder="1" applyAlignment="1">
      <alignment horizontal="center" vertical="center" wrapText="1"/>
    </xf>
    <xf numFmtId="0" fontId="56" fillId="0" borderId="0" xfId="0" applyFont="1" applyAlignment="1">
      <alignment horizontal="left" vertical="center"/>
    </xf>
    <xf numFmtId="0" fontId="53" fillId="0" borderId="142" xfId="0" applyFont="1" applyBorder="1" applyAlignment="1">
      <alignment horizontal="left" vertical="center"/>
    </xf>
    <xf numFmtId="0" fontId="53" fillId="0" borderId="103" xfId="0" applyFont="1" applyBorder="1" applyAlignment="1">
      <alignment horizontal="left" vertical="center"/>
    </xf>
    <xf numFmtId="0" fontId="42" fillId="0" borderId="0" xfId="0" applyFont="1" applyAlignment="1">
      <alignment horizontal="center" vertical="center"/>
    </xf>
    <xf numFmtId="0" fontId="60" fillId="0" borderId="0" xfId="0" applyFont="1" applyAlignment="1">
      <alignment horizontal="left" vertical="center"/>
    </xf>
    <xf numFmtId="0" fontId="60" fillId="0" borderId="0" xfId="0" applyFont="1" applyAlignment="1">
      <alignment horizontal="left" vertical="center" wrapText="1"/>
    </xf>
    <xf numFmtId="0" fontId="60" fillId="0" borderId="0" xfId="0" applyFont="1" applyAlignment="1">
      <alignment horizontal="left"/>
    </xf>
    <xf numFmtId="39" fontId="60" fillId="0" borderId="0" xfId="0" applyNumberFormat="1" applyFont="1" applyAlignment="1">
      <alignment horizontal="left" vertical="center"/>
    </xf>
    <xf numFmtId="0" fontId="35" fillId="0" borderId="106" xfId="0" applyFont="1" applyBorder="1" applyAlignment="1">
      <alignment horizontal="left" vertical="center" wrapText="1"/>
    </xf>
    <xf numFmtId="0" fontId="35" fillId="0" borderId="107" xfId="0" applyFont="1" applyBorder="1" applyAlignment="1">
      <alignment horizontal="left" vertical="center" wrapText="1"/>
    </xf>
    <xf numFmtId="0" fontId="35" fillId="0" borderId="108" xfId="0" applyFont="1" applyBorder="1" applyAlignment="1">
      <alignment horizontal="left" vertical="center" wrapText="1"/>
    </xf>
    <xf numFmtId="0" fontId="46" fillId="0" borderId="109" xfId="0" applyFont="1" applyBorder="1" applyAlignment="1">
      <alignment horizontal="left" vertical="center" wrapText="1"/>
    </xf>
    <xf numFmtId="0" fontId="46" fillId="0" borderId="0" xfId="0" applyFont="1" applyAlignment="1">
      <alignment horizontal="left" vertical="center" wrapText="1"/>
    </xf>
    <xf numFmtId="0" fontId="46" fillId="0" borderId="110" xfId="0" applyFont="1" applyBorder="1" applyAlignment="1">
      <alignment horizontal="left" vertical="center" wrapText="1"/>
    </xf>
    <xf numFmtId="0" fontId="31" fillId="0" borderId="0" xfId="0" applyFont="1" applyAlignment="1">
      <alignment horizontal="left" vertical="center"/>
    </xf>
    <xf numFmtId="0" fontId="46" fillId="0" borderId="111" xfId="0" applyFont="1" applyBorder="1" applyAlignment="1">
      <alignment horizontal="left" vertical="center" wrapText="1"/>
    </xf>
    <xf numFmtId="0" fontId="46" fillId="0" borderId="112" xfId="0" applyFont="1" applyBorder="1" applyAlignment="1">
      <alignment horizontal="center" vertical="center"/>
    </xf>
    <xf numFmtId="0" fontId="46" fillId="0" borderId="113" xfId="0" applyFont="1" applyBorder="1" applyAlignment="1">
      <alignment horizontal="center" vertical="center"/>
    </xf>
    <xf numFmtId="0" fontId="46" fillId="0" borderId="0" xfId="0" applyFont="1" applyAlignment="1">
      <alignment horizontal="left" vertical="center"/>
    </xf>
    <xf numFmtId="39" fontId="46" fillId="0" borderId="0" xfId="0" applyNumberFormat="1" applyFont="1" applyAlignment="1">
      <alignment horizontal="left" vertical="center"/>
    </xf>
    <xf numFmtId="168" fontId="46" fillId="0" borderId="0" xfId="0" applyNumberFormat="1" applyFont="1" applyAlignment="1">
      <alignment horizontal="left" vertical="center"/>
    </xf>
    <xf numFmtId="0" fontId="35" fillId="0" borderId="109" xfId="0" applyFont="1" applyBorder="1" applyAlignment="1">
      <alignment horizontal="left" vertical="center" wrapText="1"/>
    </xf>
    <xf numFmtId="0" fontId="35" fillId="0" borderId="0" xfId="0" applyFont="1" applyAlignment="1">
      <alignment horizontal="left" vertical="center" wrapText="1"/>
    </xf>
    <xf numFmtId="0" fontId="35" fillId="0" borderId="110" xfId="0" applyFont="1" applyBorder="1" applyAlignment="1">
      <alignment horizontal="left" vertical="center" wrapText="1"/>
    </xf>
    <xf numFmtId="0" fontId="35" fillId="0" borderId="111" xfId="0" applyFont="1" applyBorder="1" applyAlignment="1">
      <alignment horizontal="left" vertical="center" wrapText="1"/>
    </xf>
    <xf numFmtId="0" fontId="35" fillId="0" borderId="112" xfId="0" applyFont="1" applyBorder="1" applyAlignment="1">
      <alignment horizontal="left" vertical="center" wrapText="1"/>
    </xf>
    <xf numFmtId="0" fontId="35" fillId="0" borderId="113" xfId="0" applyFont="1" applyBorder="1" applyAlignment="1">
      <alignment horizontal="left" vertical="center" wrapText="1"/>
    </xf>
    <xf numFmtId="0" fontId="52" fillId="0" borderId="0" xfId="0" applyFont="1" applyAlignment="1">
      <alignment horizontal="left" vertical="center" wrapText="1"/>
    </xf>
    <xf numFmtId="0" fontId="46" fillId="0" borderId="106" xfId="0" applyFont="1" applyBorder="1" applyAlignment="1">
      <alignment horizontal="left" vertical="center" wrapText="1"/>
    </xf>
    <xf numFmtId="0" fontId="46" fillId="0" borderId="107" xfId="0" applyFont="1" applyBorder="1" applyAlignment="1">
      <alignment horizontal="left" vertical="center" wrapText="1"/>
    </xf>
    <xf numFmtId="0" fontId="46" fillId="0" borderId="108" xfId="0" applyFont="1" applyBorder="1" applyAlignment="1">
      <alignment horizontal="left" vertical="center" wrapText="1"/>
    </xf>
    <xf numFmtId="0" fontId="16" fillId="0" borderId="35" xfId="0" applyFont="1" applyBorder="1" applyAlignment="1">
      <alignment horizontal="left" vertical="center" wrapText="1"/>
    </xf>
    <xf numFmtId="0" fontId="0" fillId="0" borderId="35" xfId="0" applyBorder="1" applyAlignment="1">
      <alignment horizontal="left" vertical="center" wrapText="1"/>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20" fillId="0" borderId="0" xfId="0" applyFont="1" applyAlignment="1">
      <alignment horizontal="left" vertical="center"/>
    </xf>
    <xf numFmtId="0" fontId="16" fillId="0" borderId="82" xfId="0" applyFont="1" applyBorder="1" applyAlignment="1">
      <alignment horizontal="left" vertical="center" wrapText="1"/>
    </xf>
    <xf numFmtId="0" fontId="16" fillId="0" borderId="83" xfId="0" applyFont="1" applyBorder="1" applyAlignment="1">
      <alignment horizontal="left" vertical="center" wrapText="1"/>
    </xf>
    <xf numFmtId="0" fontId="16" fillId="0" borderId="84" xfId="0" applyFont="1" applyBorder="1" applyAlignment="1">
      <alignment horizontal="left" vertical="center" wrapText="1"/>
    </xf>
    <xf numFmtId="0" fontId="47" fillId="0" borderId="0" xfId="0" applyFont="1" applyAlignment="1">
      <alignment horizontal="left" vertical="center"/>
    </xf>
    <xf numFmtId="0" fontId="47" fillId="0" borderId="0" xfId="0" applyFont="1" applyAlignment="1">
      <alignment horizontal="left" vertical="center" wrapText="1"/>
    </xf>
    <xf numFmtId="0" fontId="47" fillId="0" borderId="0" xfId="0" applyFont="1" applyAlignment="1">
      <alignment horizontal="left"/>
    </xf>
    <xf numFmtId="39" fontId="47" fillId="0" borderId="0" xfId="0" applyNumberFormat="1" applyFont="1" applyAlignment="1">
      <alignment horizontal="left" vertical="center"/>
    </xf>
    <xf numFmtId="14" fontId="31" fillId="0" borderId="115" xfId="0" applyNumberFormat="1" applyFont="1" applyBorder="1" applyAlignment="1">
      <alignment horizontal="left" vertical="center" wrapText="1"/>
    </xf>
    <xf numFmtId="0" fontId="40" fillId="0" borderId="0" xfId="0" applyFont="1" applyAlignment="1">
      <alignment horizontal="left" vertical="center"/>
    </xf>
    <xf numFmtId="0" fontId="37" fillId="0" borderId="142" xfId="0" applyFont="1" applyBorder="1" applyAlignment="1">
      <alignment horizontal="left" vertical="center"/>
    </xf>
    <xf numFmtId="0" fontId="37" fillId="0" borderId="103" xfId="0" applyFont="1" applyBorder="1" applyAlignment="1">
      <alignment horizontal="left" vertical="center"/>
    </xf>
    <xf numFmtId="0" fontId="33" fillId="0" borderId="109" xfId="0" applyFont="1" applyBorder="1" applyAlignment="1">
      <alignment horizontal="left" vertical="center" wrapText="1"/>
    </xf>
    <xf numFmtId="0" fontId="33" fillId="0" borderId="0" xfId="0" applyFont="1" applyAlignment="1">
      <alignment horizontal="left" vertical="center" wrapText="1"/>
    </xf>
    <xf numFmtId="0" fontId="33" fillId="0" borderId="110" xfId="0" applyFont="1" applyBorder="1" applyAlignment="1">
      <alignment horizontal="left" vertical="center" wrapText="1"/>
    </xf>
    <xf numFmtId="0" fontId="33" fillId="0" borderId="111" xfId="0" applyFont="1" applyBorder="1" applyAlignment="1">
      <alignment horizontal="left" vertical="center" wrapText="1"/>
    </xf>
    <xf numFmtId="0" fontId="33" fillId="0" borderId="112" xfId="0" applyFont="1" applyBorder="1" applyAlignment="1">
      <alignment horizontal="center" vertical="center"/>
    </xf>
    <xf numFmtId="0" fontId="33" fillId="0" borderId="113" xfId="0" applyFont="1" applyBorder="1" applyAlignment="1">
      <alignment horizontal="center" vertical="center"/>
    </xf>
    <xf numFmtId="0" fontId="33" fillId="0" borderId="115" xfId="0" applyFont="1" applyBorder="1" applyAlignment="1">
      <alignment horizontal="left" vertical="center" wrapText="1"/>
    </xf>
    <xf numFmtId="0" fontId="33" fillId="0" borderId="116" xfId="0" applyFont="1" applyBorder="1" applyAlignment="1">
      <alignment horizontal="center" vertical="center"/>
    </xf>
    <xf numFmtId="0" fontId="32" fillId="0" borderId="106" xfId="0" applyFont="1" applyBorder="1" applyAlignment="1">
      <alignment horizontal="left" vertical="center" wrapText="1"/>
    </xf>
    <xf numFmtId="0" fontId="32" fillId="0" borderId="107" xfId="0" applyFont="1" applyBorder="1" applyAlignment="1">
      <alignment horizontal="left" vertical="center" wrapText="1"/>
    </xf>
    <xf numFmtId="0" fontId="32" fillId="0" borderId="108" xfId="0" applyFont="1" applyBorder="1" applyAlignment="1">
      <alignment horizontal="left" vertical="center" wrapText="1"/>
    </xf>
    <xf numFmtId="0" fontId="34" fillId="0" borderId="109" xfId="0" applyFont="1" applyBorder="1" applyAlignment="1">
      <alignment horizontal="left" vertical="center" wrapText="1"/>
    </xf>
    <xf numFmtId="0" fontId="36" fillId="0" borderId="0" xfId="0" applyFont="1" applyAlignment="1">
      <alignment horizontal="left" vertical="center" wrapText="1"/>
    </xf>
    <xf numFmtId="0" fontId="33" fillId="0" borderId="106" xfId="0" applyFont="1" applyBorder="1" applyAlignment="1">
      <alignment horizontal="left" vertical="center" wrapText="1"/>
    </xf>
    <xf numFmtId="0" fontId="33" fillId="0" borderId="107" xfId="0" applyFont="1" applyBorder="1" applyAlignment="1">
      <alignment horizontal="left" vertical="center" wrapText="1"/>
    </xf>
    <xf numFmtId="0" fontId="33" fillId="0" borderId="108" xfId="0" applyFont="1"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left" vertical="center" wrapText="1"/>
    </xf>
    <xf numFmtId="0" fontId="20" fillId="0" borderId="0" xfId="0" applyFont="1" applyAlignment="1">
      <alignment horizontal="left"/>
    </xf>
    <xf numFmtId="0" fontId="16" fillId="0" borderId="0" xfId="0" applyFont="1" applyAlignment="1">
      <alignment horizontal="left" vertical="top" wrapText="1"/>
    </xf>
    <xf numFmtId="0" fontId="7" fillId="0" borderId="19" xfId="0" applyFont="1" applyBorder="1" applyAlignment="1">
      <alignment horizontal="center" vertical="center" textRotation="90" wrapText="1"/>
    </xf>
    <xf numFmtId="0" fontId="5" fillId="0" borderId="23" xfId="0" applyFont="1" applyBorder="1"/>
    <xf numFmtId="0" fontId="5" fillId="0" borderId="25" xfId="0" applyFont="1" applyBorder="1"/>
  </cellXfs>
  <cellStyles count="4">
    <cellStyle name="Čiarka" xfId="1" builtinId="3"/>
    <cellStyle name="Mena" xfId="2" builtinId="4"/>
    <cellStyle name="Normálna" xfId="0" builtinId="0"/>
    <cellStyle name="Normáln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8" Type="http://customschemas.google.com/relationships/workbookmetadata" Target="meta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8</xdr:col>
      <xdr:colOff>1224360</xdr:colOff>
      <xdr:row>5</xdr:row>
      <xdr:rowOff>610040</xdr:rowOff>
    </xdr:from>
    <xdr:to>
      <xdr:col>14</xdr:col>
      <xdr:colOff>214913</xdr:colOff>
      <xdr:row>6</xdr:row>
      <xdr:rowOff>480500</xdr:rowOff>
    </xdr:to>
    <xdr:sp macro="" textlink="">
      <xdr:nvSpPr>
        <xdr:cNvPr id="2" name="Šípka: doprava 1">
          <a:extLst>
            <a:ext uri="{FF2B5EF4-FFF2-40B4-BE49-F238E27FC236}">
              <a16:creationId xmlns:a16="http://schemas.microsoft.com/office/drawing/2014/main" id="{81AC04A4-8AC8-4A17-9AC6-5C122E8DC7CE}"/>
            </a:ext>
          </a:extLst>
        </xdr:cNvPr>
        <xdr:cNvSpPr/>
      </xdr:nvSpPr>
      <xdr:spPr>
        <a:xfrm rot="2368542">
          <a:off x="8891985" y="2086415"/>
          <a:ext cx="3724478" cy="499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100"/>
        </a:p>
      </xdr:txBody>
    </xdr:sp>
    <xdr:clientData/>
  </xdr:twoCellAnchor>
  <xdr:twoCellAnchor>
    <xdr:from>
      <xdr:col>11</xdr:col>
      <xdr:colOff>40260</xdr:colOff>
      <xdr:row>11</xdr:row>
      <xdr:rowOff>525314</xdr:rowOff>
    </xdr:from>
    <xdr:to>
      <xdr:col>12</xdr:col>
      <xdr:colOff>116460</xdr:colOff>
      <xdr:row>20</xdr:row>
      <xdr:rowOff>94314</xdr:rowOff>
    </xdr:to>
    <xdr:sp macro="" textlink="">
      <xdr:nvSpPr>
        <xdr:cNvPr id="3" name="Šípka: doprava 2">
          <a:extLst>
            <a:ext uri="{FF2B5EF4-FFF2-40B4-BE49-F238E27FC236}">
              <a16:creationId xmlns:a16="http://schemas.microsoft.com/office/drawing/2014/main" id="{D55F0543-72A6-4E79-8D67-58F78118036B}"/>
            </a:ext>
          </a:extLst>
        </xdr:cNvPr>
        <xdr:cNvSpPr/>
      </xdr:nvSpPr>
      <xdr:spPr>
        <a:xfrm rot="2796557">
          <a:off x="8547272" y="7667877"/>
          <a:ext cx="4531525"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1189522</xdr:colOff>
      <xdr:row>8</xdr:row>
      <xdr:rowOff>566730</xdr:rowOff>
    </xdr:from>
    <xdr:to>
      <xdr:col>15</xdr:col>
      <xdr:colOff>650859</xdr:colOff>
      <xdr:row>10</xdr:row>
      <xdr:rowOff>181920</xdr:rowOff>
    </xdr:to>
    <xdr:sp macro="" textlink="">
      <xdr:nvSpPr>
        <xdr:cNvPr id="3" name="Šípka: doprava 2">
          <a:extLst>
            <a:ext uri="{FF2B5EF4-FFF2-40B4-BE49-F238E27FC236}">
              <a16:creationId xmlns:a16="http://schemas.microsoft.com/office/drawing/2014/main" id="{F1F91DE5-A2C1-4D23-AF3A-9496BBD75E87}"/>
            </a:ext>
          </a:extLst>
        </xdr:cNvPr>
        <xdr:cNvSpPr/>
      </xdr:nvSpPr>
      <xdr:spPr>
        <a:xfrm rot="1927049">
          <a:off x="7695097" y="4043355"/>
          <a:ext cx="4747712" cy="8724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100"/>
        </a:p>
      </xdr:txBody>
    </xdr:sp>
    <xdr:clientData/>
  </xdr:twoCellAnchor>
  <xdr:twoCellAnchor>
    <xdr:from>
      <xdr:col>9</xdr:col>
      <xdr:colOff>97155</xdr:colOff>
      <xdr:row>13</xdr:row>
      <xdr:rowOff>417195</xdr:rowOff>
    </xdr:from>
    <xdr:to>
      <xdr:col>15</xdr:col>
      <xdr:colOff>481965</xdr:colOff>
      <xdr:row>15</xdr:row>
      <xdr:rowOff>74295</xdr:rowOff>
    </xdr:to>
    <xdr:sp macro="" textlink="">
      <xdr:nvSpPr>
        <xdr:cNvPr id="4" name="Šípka: doprava 3">
          <a:extLst>
            <a:ext uri="{FF2B5EF4-FFF2-40B4-BE49-F238E27FC236}">
              <a16:creationId xmlns:a16="http://schemas.microsoft.com/office/drawing/2014/main" id="{9FFE03C4-316C-48B4-BC50-6CAA09D2618F}"/>
            </a:ext>
          </a:extLst>
        </xdr:cNvPr>
        <xdr:cNvSpPr/>
      </xdr:nvSpPr>
      <xdr:spPr>
        <a:xfrm>
          <a:off x="7888605" y="6941820"/>
          <a:ext cx="4385310" cy="952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3"/>
  <sheetViews>
    <sheetView tabSelected="1" workbookViewId="0">
      <pane xSplit="1" ySplit="2" topLeftCell="B3" activePane="bottomRight" state="frozen"/>
      <selection activeCell="A31" sqref="A31"/>
      <selection pane="topRight" activeCell="A31" sqref="A31"/>
      <selection pane="bottomLeft" activeCell="A31" sqref="A31"/>
      <selection pane="bottomRight" activeCell="J9" sqref="J9"/>
    </sheetView>
  </sheetViews>
  <sheetFormatPr defaultColWidth="12.58203125" defaultRowHeight="15" customHeight="1" x14ac:dyDescent="0.3"/>
  <cols>
    <col min="1" max="1" width="65.58203125" customWidth="1"/>
    <col min="2" max="2" width="22" customWidth="1"/>
    <col min="3" max="3" width="15.08203125" customWidth="1"/>
    <col min="4" max="4" width="15.08203125" style="556" customWidth="1"/>
    <col min="5" max="8" width="13.6640625" customWidth="1"/>
    <col min="9" max="26" width="7.6640625" customWidth="1"/>
  </cols>
  <sheetData>
    <row r="1" spans="1:11" ht="25.5" customHeight="1" x14ac:dyDescent="0.3">
      <c r="A1" s="612" t="s">
        <v>602</v>
      </c>
      <c r="B1" s="1"/>
      <c r="C1" s="614" t="s">
        <v>655</v>
      </c>
      <c r="D1" s="560"/>
      <c r="E1" s="616" t="s">
        <v>0</v>
      </c>
      <c r="F1" s="617"/>
      <c r="G1" s="617"/>
      <c r="H1" s="618"/>
    </row>
    <row r="2" spans="1:11" ht="37.5" customHeight="1" x14ac:dyDescent="0.3">
      <c r="A2" s="613"/>
      <c r="B2" s="2" t="s">
        <v>1</v>
      </c>
      <c r="C2" s="615"/>
      <c r="D2" s="561"/>
      <c r="E2" s="191" t="s">
        <v>2</v>
      </c>
      <c r="F2" s="3" t="s">
        <v>3</v>
      </c>
      <c r="G2" s="3" t="s">
        <v>4</v>
      </c>
      <c r="H2" s="192" t="s">
        <v>5</v>
      </c>
    </row>
    <row r="3" spans="1:11" ht="5" customHeight="1" x14ac:dyDescent="0.3"/>
    <row r="4" spans="1:11" ht="28.5" customHeight="1" x14ac:dyDescent="0.35">
      <c r="A4" s="600" t="s">
        <v>636</v>
      </c>
      <c r="B4" s="4"/>
      <c r="C4" s="5">
        <f>SUM(E4:H4)</f>
        <v>13706901</v>
      </c>
      <c r="D4" s="5"/>
      <c r="E4" s="6">
        <f>1054377*13</f>
        <v>13706901</v>
      </c>
      <c r="F4" s="6"/>
      <c r="G4" s="6"/>
      <c r="H4" s="6"/>
    </row>
    <row r="5" spans="1:11" ht="28.5" customHeight="1" x14ac:dyDescent="0.35">
      <c r="A5" s="600" t="s">
        <v>637</v>
      </c>
      <c r="B5" s="4" t="s">
        <v>6</v>
      </c>
      <c r="C5" s="5">
        <f t="shared" ref="C5:C10" si="0">SUM(E5:H5)</f>
        <v>6847100</v>
      </c>
      <c r="D5" s="5"/>
      <c r="E5" s="6">
        <f>526700*13</f>
        <v>6847100</v>
      </c>
      <c r="F5" s="6"/>
      <c r="G5" s="6"/>
      <c r="H5" s="6"/>
    </row>
    <row r="6" spans="1:11" ht="27" customHeight="1" x14ac:dyDescent="0.35">
      <c r="A6" s="600" t="s">
        <v>638</v>
      </c>
      <c r="B6" s="4" t="s">
        <v>6</v>
      </c>
      <c r="C6" s="5">
        <f t="shared" si="0"/>
        <v>120003</v>
      </c>
      <c r="D6" s="5"/>
      <c r="E6" s="6">
        <f>9231*13</f>
        <v>120003</v>
      </c>
      <c r="F6" s="6"/>
      <c r="G6" s="6"/>
      <c r="H6" s="6"/>
    </row>
    <row r="7" spans="1:11" ht="28.5" customHeight="1" x14ac:dyDescent="0.35">
      <c r="A7" s="600" t="s">
        <v>639</v>
      </c>
      <c r="B7" s="4" t="s">
        <v>6</v>
      </c>
      <c r="C7" s="5">
        <f t="shared" si="0"/>
        <v>1813006</v>
      </c>
      <c r="D7" s="5"/>
      <c r="E7" s="6">
        <f>139462*13</f>
        <v>1813006</v>
      </c>
      <c r="F7" s="6"/>
      <c r="G7" s="6"/>
      <c r="H7" s="6"/>
    </row>
    <row r="8" spans="1:11" ht="27" customHeight="1" x14ac:dyDescent="0.35">
      <c r="A8" s="600" t="s">
        <v>640</v>
      </c>
      <c r="B8" s="4" t="s">
        <v>6</v>
      </c>
      <c r="C8" s="5">
        <f t="shared" si="0"/>
        <v>3003</v>
      </c>
      <c r="D8" s="5"/>
      <c r="E8" s="6">
        <f>231*13</f>
        <v>3003</v>
      </c>
      <c r="F8" s="6"/>
      <c r="G8" s="6"/>
      <c r="H8" s="6"/>
    </row>
    <row r="9" spans="1:11" ht="27" customHeight="1" x14ac:dyDescent="0.35">
      <c r="A9" s="600" t="s">
        <v>641</v>
      </c>
      <c r="B9" s="4"/>
      <c r="C9" s="5">
        <f t="shared" si="0"/>
        <v>11830000</v>
      </c>
      <c r="D9" s="5"/>
      <c r="E9" s="6"/>
      <c r="F9" s="6">
        <f>910000*13</f>
        <v>11830000</v>
      </c>
      <c r="G9" s="6"/>
      <c r="H9" s="6"/>
    </row>
    <row r="10" spans="1:11" ht="27.75" customHeight="1" thickBot="1" x14ac:dyDescent="0.4">
      <c r="A10" s="601" t="s">
        <v>642</v>
      </c>
      <c r="B10" s="7"/>
      <c r="C10" s="5">
        <f t="shared" si="0"/>
        <v>15210000</v>
      </c>
      <c r="D10" s="5"/>
      <c r="E10" s="6"/>
      <c r="F10" s="6"/>
      <c r="G10" s="6">
        <f>1170000*13</f>
        <v>15210000</v>
      </c>
      <c r="H10" s="6"/>
    </row>
    <row r="11" spans="1:11" ht="14.25" customHeight="1" thickBot="1" x14ac:dyDescent="0.4">
      <c r="A11" s="8" t="s">
        <v>7</v>
      </c>
      <c r="B11" s="9"/>
      <c r="C11" s="10">
        <f>SUM(E11:H11)</f>
        <v>49530013</v>
      </c>
      <c r="D11" s="562"/>
      <c r="E11" s="11">
        <f t="shared" ref="E11:H11" si="1">SUM(E4:E10)</f>
        <v>22490013</v>
      </c>
      <c r="F11" s="11">
        <f t="shared" si="1"/>
        <v>11830000</v>
      </c>
      <c r="G11" s="11">
        <f t="shared" si="1"/>
        <v>15210000</v>
      </c>
      <c r="H11" s="12">
        <f t="shared" si="1"/>
        <v>0</v>
      </c>
      <c r="J11" s="610"/>
      <c r="K11" s="611"/>
    </row>
    <row r="12" spans="1:11" ht="14.25" customHeight="1" x14ac:dyDescent="0.3"/>
    <row r="13" spans="1:11" ht="14.25" customHeight="1" x14ac:dyDescent="0.35">
      <c r="A13" s="68" t="s">
        <v>8</v>
      </c>
      <c r="B13" s="69"/>
      <c r="C13" s="566">
        <v>1415478</v>
      </c>
      <c r="D13" s="566"/>
      <c r="E13" s="567">
        <v>65000</v>
      </c>
      <c r="F13" s="567"/>
      <c r="G13" s="567"/>
      <c r="H13" s="568">
        <f>SUM(C13-E13)</f>
        <v>1350478</v>
      </c>
    </row>
    <row r="14" spans="1:11" ht="14.25" customHeight="1" x14ac:dyDescent="0.35">
      <c r="A14" s="70" t="s">
        <v>9</v>
      </c>
      <c r="B14" s="13"/>
      <c r="C14" s="569">
        <f t="shared" ref="C14:C16" si="2">SUM(E14:H14)</f>
        <v>203490</v>
      </c>
      <c r="D14" s="569"/>
      <c r="E14" s="570">
        <v>50872.5</v>
      </c>
      <c r="F14" s="570">
        <v>50872.5</v>
      </c>
      <c r="G14" s="570">
        <v>50872.5</v>
      </c>
      <c r="H14" s="571">
        <v>50872.5</v>
      </c>
    </row>
    <row r="15" spans="1:11" ht="14.25" customHeight="1" x14ac:dyDescent="0.35">
      <c r="A15" s="70" t="s">
        <v>10</v>
      </c>
      <c r="B15" s="13"/>
      <c r="C15" s="569">
        <f t="shared" si="2"/>
        <v>185000</v>
      </c>
      <c r="D15" s="569"/>
      <c r="E15" s="570">
        <v>80000</v>
      </c>
      <c r="F15" s="570">
        <v>15000</v>
      </c>
      <c r="G15" s="570">
        <v>15000</v>
      </c>
      <c r="H15" s="571">
        <v>75000</v>
      </c>
    </row>
    <row r="16" spans="1:11" ht="14.25" customHeight="1" x14ac:dyDescent="0.35">
      <c r="A16" s="71" t="s">
        <v>11</v>
      </c>
      <c r="B16" s="13" t="s">
        <v>6</v>
      </c>
      <c r="C16" s="569">
        <f t="shared" si="2"/>
        <v>760000</v>
      </c>
      <c r="D16" s="569"/>
      <c r="E16" s="570">
        <v>228000</v>
      </c>
      <c r="F16" s="570">
        <v>152000</v>
      </c>
      <c r="G16" s="570">
        <v>152000</v>
      </c>
      <c r="H16" s="571">
        <v>228000</v>
      </c>
    </row>
    <row r="17" spans="1:11" ht="14.25" customHeight="1" thickBot="1" x14ac:dyDescent="0.4">
      <c r="A17" s="72" t="s">
        <v>12</v>
      </c>
      <c r="B17" s="73"/>
      <c r="C17" s="572">
        <v>143500</v>
      </c>
      <c r="D17" s="572"/>
      <c r="E17" s="573">
        <v>43050</v>
      </c>
      <c r="F17" s="573">
        <v>28700</v>
      </c>
      <c r="G17" s="573">
        <v>28700</v>
      </c>
      <c r="H17" s="574">
        <v>43050</v>
      </c>
    </row>
    <row r="18" spans="1:11" ht="14.25" customHeight="1" thickBot="1" x14ac:dyDescent="0.4">
      <c r="A18" s="74" t="s">
        <v>13</v>
      </c>
      <c r="B18" s="75"/>
      <c r="C18" s="76">
        <f>SUM(C13:C17)</f>
        <v>2707468</v>
      </c>
      <c r="D18" s="90"/>
      <c r="E18" s="77">
        <f>SUM(E13:E17)</f>
        <v>466922.5</v>
      </c>
      <c r="F18" s="78">
        <f>SUM(F13:F17)</f>
        <v>246572.5</v>
      </c>
      <c r="G18" s="77">
        <f>SUM(G13:G17)</f>
        <v>246572.5</v>
      </c>
      <c r="H18" s="79">
        <f>SUM(H13:H17)</f>
        <v>1747400.5</v>
      </c>
      <c r="J18" s="611"/>
      <c r="K18" s="611"/>
    </row>
    <row r="19" spans="1:11" ht="14.25" customHeight="1" x14ac:dyDescent="0.3">
      <c r="I19" s="610"/>
      <c r="J19" s="611"/>
    </row>
    <row r="20" spans="1:11" ht="14.25" customHeight="1" x14ac:dyDescent="0.35">
      <c r="A20" s="80" t="s">
        <v>14</v>
      </c>
      <c r="B20" s="69"/>
      <c r="C20" s="566">
        <f t="shared" ref="C20:C36" si="3">SUM(E20:H20)</f>
        <v>24211.439999999999</v>
      </c>
      <c r="D20" s="575"/>
      <c r="E20" s="576">
        <v>24211.439999999999</v>
      </c>
      <c r="F20" s="577"/>
      <c r="G20" s="577"/>
      <c r="H20" s="578"/>
    </row>
    <row r="21" spans="1:11" ht="14.25" customHeight="1" x14ac:dyDescent="0.35">
      <c r="A21" s="81" t="s">
        <v>15</v>
      </c>
      <c r="B21" s="13"/>
      <c r="C21" s="569">
        <f t="shared" si="3"/>
        <v>52157.7</v>
      </c>
      <c r="D21" s="579"/>
      <c r="E21" s="580">
        <v>52157.7</v>
      </c>
      <c r="F21" s="581"/>
      <c r="G21" s="581"/>
      <c r="H21" s="582"/>
    </row>
    <row r="22" spans="1:11" ht="14.25" customHeight="1" x14ac:dyDescent="0.35">
      <c r="A22" s="82" t="s">
        <v>16</v>
      </c>
      <c r="B22" s="13"/>
      <c r="C22" s="569">
        <f t="shared" si="3"/>
        <v>51947.8</v>
      </c>
      <c r="D22" s="579"/>
      <c r="E22" s="580"/>
      <c r="F22" s="570">
        <v>51947.8</v>
      </c>
      <c r="G22" s="581"/>
      <c r="H22" s="582"/>
    </row>
    <row r="23" spans="1:11" ht="14.25" customHeight="1" x14ac:dyDescent="0.35">
      <c r="A23" s="81" t="s">
        <v>17</v>
      </c>
      <c r="B23" s="13"/>
      <c r="C23" s="569">
        <f t="shared" si="3"/>
        <v>157758.29999999999</v>
      </c>
      <c r="D23" s="579"/>
      <c r="E23" s="580">
        <v>157758.29999999999</v>
      </c>
      <c r="F23" s="581"/>
      <c r="G23" s="581"/>
      <c r="H23" s="582"/>
    </row>
    <row r="24" spans="1:11" ht="14.25" customHeight="1" x14ac:dyDescent="0.35">
      <c r="A24" s="81" t="s">
        <v>18</v>
      </c>
      <c r="B24" s="13"/>
      <c r="C24" s="569">
        <f t="shared" si="3"/>
        <v>10881.36</v>
      </c>
      <c r="D24" s="579"/>
      <c r="E24" s="580">
        <v>10881.36</v>
      </c>
      <c r="F24" s="581"/>
      <c r="G24" s="581"/>
      <c r="H24" s="582"/>
    </row>
    <row r="25" spans="1:11" ht="14.25" customHeight="1" x14ac:dyDescent="0.35">
      <c r="A25" s="81" t="s">
        <v>19</v>
      </c>
      <c r="B25" s="13"/>
      <c r="C25" s="569">
        <f t="shared" si="3"/>
        <v>41434.839999999997</v>
      </c>
      <c r="D25" s="579"/>
      <c r="E25" s="580">
        <v>41434.839999999997</v>
      </c>
      <c r="F25" s="581"/>
      <c r="G25" s="581"/>
      <c r="H25" s="582"/>
    </row>
    <row r="26" spans="1:11" ht="14.25" customHeight="1" x14ac:dyDescent="0.35">
      <c r="A26" s="81" t="s">
        <v>20</v>
      </c>
      <c r="B26" s="13"/>
      <c r="C26" s="569">
        <v>181269</v>
      </c>
      <c r="D26" s="579"/>
      <c r="E26" s="580">
        <v>181269</v>
      </c>
      <c r="F26" s="581"/>
      <c r="G26" s="581"/>
      <c r="H26" s="582"/>
    </row>
    <row r="27" spans="1:11" ht="14.25" customHeight="1" x14ac:dyDescent="0.35">
      <c r="A27" s="81" t="s">
        <v>21</v>
      </c>
      <c r="B27" s="13"/>
      <c r="C27" s="569">
        <f t="shared" si="3"/>
        <v>157115.70000000001</v>
      </c>
      <c r="D27" s="579"/>
      <c r="E27" s="580">
        <v>157115.70000000001</v>
      </c>
      <c r="F27" s="581"/>
      <c r="G27" s="581"/>
      <c r="H27" s="582"/>
    </row>
    <row r="28" spans="1:11" ht="14.25" customHeight="1" x14ac:dyDescent="0.35">
      <c r="A28" s="81" t="s">
        <v>22</v>
      </c>
      <c r="B28" s="13"/>
      <c r="C28" s="569">
        <f t="shared" si="3"/>
        <v>52371.9</v>
      </c>
      <c r="D28" s="579"/>
      <c r="E28" s="580"/>
      <c r="F28" s="570"/>
      <c r="G28" s="570">
        <v>52371.9</v>
      </c>
      <c r="H28" s="582"/>
    </row>
    <row r="29" spans="1:11" ht="14.25" customHeight="1" x14ac:dyDescent="0.35">
      <c r="A29" s="81" t="s">
        <v>23</v>
      </c>
      <c r="B29" s="13"/>
      <c r="C29" s="569">
        <f t="shared" si="3"/>
        <v>52371.9</v>
      </c>
      <c r="D29" s="579"/>
      <c r="E29" s="580">
        <v>52371.9</v>
      </c>
      <c r="F29" s="581"/>
      <c r="G29" s="581"/>
      <c r="H29" s="582"/>
    </row>
    <row r="30" spans="1:11" ht="14.25" customHeight="1" x14ac:dyDescent="0.35">
      <c r="A30" s="81" t="s">
        <v>24</v>
      </c>
      <c r="B30" s="13"/>
      <c r="C30" s="569">
        <f t="shared" si="3"/>
        <v>10000</v>
      </c>
      <c r="D30" s="579"/>
      <c r="E30" s="580">
        <v>10000</v>
      </c>
      <c r="F30" s="581"/>
      <c r="G30" s="581"/>
      <c r="H30" s="582"/>
    </row>
    <row r="31" spans="1:11" ht="14.25" customHeight="1" x14ac:dyDescent="0.35">
      <c r="A31" s="81" t="s">
        <v>25</v>
      </c>
      <c r="B31" s="13"/>
      <c r="C31" s="569">
        <f t="shared" si="3"/>
        <v>10000</v>
      </c>
      <c r="D31" s="579"/>
      <c r="E31" s="580">
        <v>10000</v>
      </c>
      <c r="F31" s="581"/>
      <c r="G31" s="581"/>
      <c r="H31" s="582"/>
    </row>
    <row r="32" spans="1:11" ht="14.25" customHeight="1" x14ac:dyDescent="0.35">
      <c r="A32" s="81" t="s">
        <v>26</v>
      </c>
      <c r="B32" s="13"/>
      <c r="C32" s="569">
        <f t="shared" si="3"/>
        <v>46417.14</v>
      </c>
      <c r="D32" s="579"/>
      <c r="E32" s="580">
        <v>46417.14</v>
      </c>
      <c r="F32" s="581"/>
      <c r="G32" s="581"/>
      <c r="H32" s="582"/>
    </row>
    <row r="33" spans="1:11" ht="14.25" customHeight="1" x14ac:dyDescent="0.35">
      <c r="A33" s="81" t="s">
        <v>27</v>
      </c>
      <c r="B33" s="13"/>
      <c r="C33" s="569">
        <f t="shared" si="3"/>
        <v>15636.6</v>
      </c>
      <c r="D33" s="579"/>
      <c r="E33" s="580">
        <v>15636.6</v>
      </c>
      <c r="F33" s="581"/>
      <c r="G33" s="581"/>
      <c r="H33" s="582"/>
    </row>
    <row r="34" spans="1:11" ht="14.25" customHeight="1" x14ac:dyDescent="0.35">
      <c r="A34" s="81" t="s">
        <v>28</v>
      </c>
      <c r="B34" s="13"/>
      <c r="C34" s="569">
        <f t="shared" si="3"/>
        <v>52479</v>
      </c>
      <c r="D34" s="579"/>
      <c r="E34" s="580">
        <v>52479</v>
      </c>
      <c r="F34" s="581"/>
      <c r="G34" s="581"/>
      <c r="H34" s="582"/>
    </row>
    <row r="35" spans="1:11" ht="14.25" customHeight="1" x14ac:dyDescent="0.35">
      <c r="A35" s="81" t="s">
        <v>29</v>
      </c>
      <c r="B35" s="13"/>
      <c r="C35" s="569">
        <f t="shared" si="3"/>
        <v>75000</v>
      </c>
      <c r="D35" s="579"/>
      <c r="E35" s="583">
        <v>75000</v>
      </c>
      <c r="F35" s="581"/>
      <c r="G35" s="581"/>
      <c r="H35" s="582"/>
    </row>
    <row r="36" spans="1:11" ht="14.25" customHeight="1" thickBot="1" x14ac:dyDescent="0.4">
      <c r="A36" s="83" t="s">
        <v>30</v>
      </c>
      <c r="B36" s="73"/>
      <c r="C36" s="584">
        <f t="shared" si="3"/>
        <v>2300000</v>
      </c>
      <c r="D36" s="585"/>
      <c r="E36" s="586">
        <v>2300000</v>
      </c>
      <c r="F36" s="587"/>
      <c r="G36" s="587"/>
      <c r="H36" s="588"/>
    </row>
    <row r="37" spans="1:11" ht="14.25" customHeight="1" thickBot="1" x14ac:dyDescent="0.4">
      <c r="A37" s="84" t="s">
        <v>31</v>
      </c>
      <c r="B37" s="85"/>
      <c r="C37" s="76">
        <f>SUM(C20:C36)</f>
        <v>3291052.6799999997</v>
      </c>
      <c r="D37" s="90"/>
      <c r="E37" s="77">
        <f>SUM(E20:E36)</f>
        <v>3186732.98</v>
      </c>
      <c r="F37" s="78">
        <f>SUM(F20:F36)</f>
        <v>51947.8</v>
      </c>
      <c r="G37" s="77">
        <f>SUM(G20:G36)</f>
        <v>52371.9</v>
      </c>
      <c r="H37" s="79">
        <f>SUM(H20:H36)</f>
        <v>0</v>
      </c>
      <c r="J37" s="610"/>
      <c r="K37" s="611"/>
    </row>
    <row r="38" spans="1:11" ht="14.25" customHeight="1" x14ac:dyDescent="0.3"/>
    <row r="39" spans="1:11" ht="50" customHeight="1" x14ac:dyDescent="0.35">
      <c r="A39" s="168" t="s">
        <v>177</v>
      </c>
      <c r="B39" s="86"/>
      <c r="C39" s="589">
        <v>1230000</v>
      </c>
      <c r="D39" s="589"/>
      <c r="E39" s="577">
        <v>1230000</v>
      </c>
      <c r="F39" s="577"/>
      <c r="G39" s="577"/>
      <c r="H39" s="578"/>
    </row>
    <row r="40" spans="1:11" ht="50" customHeight="1" x14ac:dyDescent="0.35">
      <c r="A40" s="71" t="s">
        <v>178</v>
      </c>
      <c r="B40" s="32"/>
      <c r="C40" s="590">
        <f t="shared" ref="C40:C49" si="4">SUM(E40:H40)</f>
        <v>7500000</v>
      </c>
      <c r="D40" s="590"/>
      <c r="E40" s="581"/>
      <c r="F40" s="591">
        <v>2500000</v>
      </c>
      <c r="G40" s="591">
        <v>5000000</v>
      </c>
      <c r="H40" s="582"/>
    </row>
    <row r="41" spans="1:11" ht="90.65" customHeight="1" x14ac:dyDescent="0.35">
      <c r="A41" s="71" t="s">
        <v>179</v>
      </c>
      <c r="B41" s="32"/>
      <c r="C41" s="590">
        <f t="shared" si="4"/>
        <v>13960000</v>
      </c>
      <c r="D41" s="590"/>
      <c r="E41" s="581"/>
      <c r="F41" s="591">
        <v>2500000</v>
      </c>
      <c r="G41" s="591">
        <v>7500000</v>
      </c>
      <c r="H41" s="582">
        <v>3960000</v>
      </c>
    </row>
    <row r="42" spans="1:11" ht="48" customHeight="1" x14ac:dyDescent="0.35">
      <c r="A42" s="71" t="s">
        <v>607</v>
      </c>
      <c r="B42" s="32"/>
      <c r="C42" s="590">
        <v>915150</v>
      </c>
      <c r="D42" s="590"/>
      <c r="E42" s="581"/>
      <c r="F42" s="581"/>
      <c r="G42" s="581">
        <v>915150</v>
      </c>
      <c r="H42" s="582"/>
    </row>
    <row r="43" spans="1:11" ht="89.4" customHeight="1" x14ac:dyDescent="0.35">
      <c r="A43" s="71" t="s">
        <v>186</v>
      </c>
      <c r="B43" s="32"/>
      <c r="C43" s="590">
        <f t="shared" si="4"/>
        <v>1480000</v>
      </c>
      <c r="D43" s="590"/>
      <c r="E43" s="581"/>
      <c r="F43" s="581">
        <v>1480000</v>
      </c>
      <c r="G43" s="581"/>
      <c r="H43" s="582"/>
    </row>
    <row r="44" spans="1:11" ht="74" customHeight="1" x14ac:dyDescent="0.35">
      <c r="A44" s="71" t="s">
        <v>180</v>
      </c>
      <c r="B44" s="32"/>
      <c r="C44" s="590">
        <f t="shared" si="4"/>
        <v>5015000</v>
      </c>
      <c r="D44" s="590"/>
      <c r="E44" s="581">
        <v>350000</v>
      </c>
      <c r="F44" s="581"/>
      <c r="G44" s="581">
        <v>3500000</v>
      </c>
      <c r="H44" s="582">
        <v>1165000</v>
      </c>
    </row>
    <row r="45" spans="1:11" ht="55.25" customHeight="1" x14ac:dyDescent="0.35">
      <c r="A45" s="71" t="s">
        <v>185</v>
      </c>
      <c r="B45" s="13"/>
      <c r="C45" s="590">
        <f t="shared" si="4"/>
        <v>167750</v>
      </c>
      <c r="D45" s="590"/>
      <c r="E45" s="581">
        <v>167750</v>
      </c>
      <c r="F45" s="581"/>
      <c r="G45" s="581"/>
      <c r="H45" s="582"/>
    </row>
    <row r="46" spans="1:11" ht="57.65" customHeight="1" x14ac:dyDescent="0.35">
      <c r="A46" s="71" t="s">
        <v>181</v>
      </c>
      <c r="B46" s="32"/>
      <c r="C46" s="590">
        <v>6646200</v>
      </c>
      <c r="D46" s="590"/>
      <c r="E46" s="592"/>
      <c r="F46" s="592">
        <v>2000000</v>
      </c>
      <c r="G46" s="592">
        <v>4646200</v>
      </c>
      <c r="H46" s="593"/>
    </row>
    <row r="47" spans="1:11" ht="50" customHeight="1" x14ac:dyDescent="0.35">
      <c r="A47" s="71" t="s">
        <v>184</v>
      </c>
      <c r="B47" s="32"/>
      <c r="C47" s="590">
        <f t="shared" si="4"/>
        <v>10500000</v>
      </c>
      <c r="D47" s="590"/>
      <c r="E47" s="592"/>
      <c r="F47" s="592"/>
      <c r="G47" s="592"/>
      <c r="H47" s="593">
        <v>10500000</v>
      </c>
    </row>
    <row r="48" spans="1:11" ht="50" customHeight="1" x14ac:dyDescent="0.35">
      <c r="A48" s="71" t="s">
        <v>183</v>
      </c>
      <c r="B48" s="32"/>
      <c r="C48" s="590">
        <f>SUM(E48:H48)</f>
        <v>2519660</v>
      </c>
      <c r="D48" s="590"/>
      <c r="E48" s="581"/>
      <c r="F48" s="581">
        <v>2519660</v>
      </c>
      <c r="G48" s="581"/>
      <c r="H48" s="582"/>
    </row>
    <row r="49" spans="1:8" ht="50" customHeight="1" thickBot="1" x14ac:dyDescent="0.4">
      <c r="A49" s="460" t="s">
        <v>182</v>
      </c>
      <c r="B49" s="13"/>
      <c r="C49" s="590">
        <f t="shared" si="4"/>
        <v>118000</v>
      </c>
      <c r="D49" s="590"/>
      <c r="E49" s="581"/>
      <c r="F49" s="581">
        <v>118000</v>
      </c>
      <c r="G49" s="581"/>
      <c r="H49" s="582"/>
    </row>
    <row r="50" spans="1:8" ht="14.25" customHeight="1" thickBot="1" x14ac:dyDescent="0.4">
      <c r="A50" s="87" t="s">
        <v>32</v>
      </c>
      <c r="B50" s="88"/>
      <c r="C50" s="76">
        <f>SUM(E50:H50)</f>
        <v>50051760</v>
      </c>
      <c r="D50" s="76"/>
      <c r="E50" s="78">
        <f>SUM(E39:E49)</f>
        <v>1747750</v>
      </c>
      <c r="F50" s="78">
        <f>SUM(F39:F49)</f>
        <v>11117660</v>
      </c>
      <c r="G50" s="78">
        <f>SUM(G39:G49)</f>
        <v>21561350</v>
      </c>
      <c r="H50" s="78">
        <f>SUM(H39:H49)</f>
        <v>15625000</v>
      </c>
    </row>
    <row r="51" spans="1:8" ht="14.25" customHeight="1" x14ac:dyDescent="0.3">
      <c r="A51" s="180" t="s">
        <v>278</v>
      </c>
      <c r="B51" s="181"/>
      <c r="C51" s="181"/>
      <c r="D51" s="181"/>
      <c r="E51" s="181"/>
      <c r="F51" s="181"/>
      <c r="G51" s="181"/>
      <c r="H51" s="181"/>
    </row>
    <row r="52" spans="1:8" ht="14.25" customHeight="1" x14ac:dyDescent="0.35">
      <c r="A52" s="180" t="s">
        <v>278</v>
      </c>
      <c r="B52" s="182"/>
      <c r="C52" s="183">
        <f t="shared" ref="C52:C55" si="5">SUM(E52:H52)</f>
        <v>353672</v>
      </c>
      <c r="D52" s="563"/>
      <c r="E52" s="184">
        <v>96092</v>
      </c>
      <c r="F52" s="184">
        <v>85860</v>
      </c>
      <c r="G52" s="184">
        <v>85860</v>
      </c>
      <c r="H52" s="184">
        <v>85860</v>
      </c>
    </row>
    <row r="53" spans="1:8" ht="14.25" customHeight="1" x14ac:dyDescent="0.35">
      <c r="A53" s="180" t="s">
        <v>279</v>
      </c>
      <c r="B53" s="185"/>
      <c r="C53" s="186">
        <f t="shared" si="5"/>
        <v>1449476</v>
      </c>
      <c r="D53" s="186"/>
      <c r="E53" s="184">
        <v>404576</v>
      </c>
      <c r="F53" s="184">
        <v>348300</v>
      </c>
      <c r="G53" s="184">
        <v>348300</v>
      </c>
      <c r="H53" s="184">
        <v>348300</v>
      </c>
    </row>
    <row r="54" spans="1:8" ht="14.25" customHeight="1" x14ac:dyDescent="0.35">
      <c r="A54" s="180" t="s">
        <v>280</v>
      </c>
      <c r="B54" s="185"/>
      <c r="C54" s="186">
        <f t="shared" si="5"/>
        <v>923436</v>
      </c>
      <c r="D54" s="186"/>
      <c r="E54" s="184">
        <v>265392</v>
      </c>
      <c r="F54" s="184">
        <v>219348</v>
      </c>
      <c r="G54" s="184">
        <v>219348</v>
      </c>
      <c r="H54" s="184">
        <v>219348</v>
      </c>
    </row>
    <row r="55" spans="1:8" ht="14.25" customHeight="1" thickBot="1" x14ac:dyDescent="0.4">
      <c r="A55" s="187" t="s">
        <v>281</v>
      </c>
      <c r="B55" s="188"/>
      <c r="C55" s="189">
        <f t="shared" si="5"/>
        <v>1126856</v>
      </c>
      <c r="D55" s="189"/>
      <c r="E55" s="190">
        <v>281714</v>
      </c>
      <c r="F55" s="190">
        <v>281714</v>
      </c>
      <c r="G55" s="190">
        <v>281714</v>
      </c>
      <c r="H55" s="190">
        <v>281714</v>
      </c>
    </row>
    <row r="56" spans="1:8" ht="14.25" customHeight="1" thickBot="1" x14ac:dyDescent="0.4">
      <c r="A56" s="89" t="s">
        <v>33</v>
      </c>
      <c r="B56" s="88"/>
      <c r="C56" s="90">
        <f>SUM(C52:C55)</f>
        <v>3853440</v>
      </c>
      <c r="D56" s="90"/>
      <c r="E56" s="78">
        <f>SUM(E52:E55)</f>
        <v>1047774</v>
      </c>
      <c r="F56" s="78">
        <f>SUM(F52:F55)</f>
        <v>935222</v>
      </c>
      <c r="G56" s="78">
        <f>SUM(G52:G55)</f>
        <v>935222</v>
      </c>
      <c r="H56" s="79">
        <f>SUM(H52:H55)</f>
        <v>935222</v>
      </c>
    </row>
    <row r="57" spans="1:8" ht="14.25" customHeight="1" x14ac:dyDescent="0.3"/>
    <row r="58" spans="1:8" ht="14.25" customHeight="1" x14ac:dyDescent="0.35">
      <c r="A58" s="594" t="s">
        <v>34</v>
      </c>
      <c r="B58" s="595"/>
      <c r="C58" s="566">
        <f t="shared" ref="C58:C61" si="6">SUM(E58:H58)</f>
        <v>528752.69999999995</v>
      </c>
      <c r="D58" s="566"/>
      <c r="E58" s="577">
        <v>207452.7</v>
      </c>
      <c r="F58" s="577">
        <v>107100</v>
      </c>
      <c r="G58" s="577">
        <v>107100</v>
      </c>
      <c r="H58" s="578">
        <v>107100</v>
      </c>
    </row>
    <row r="59" spans="1:8" ht="14.25" customHeight="1" x14ac:dyDescent="0.35">
      <c r="A59" s="596" t="s">
        <v>35</v>
      </c>
      <c r="B59" s="597"/>
      <c r="C59" s="569">
        <f t="shared" si="6"/>
        <v>193730.07</v>
      </c>
      <c r="D59" s="569"/>
      <c r="E59" s="581">
        <v>64576.69</v>
      </c>
      <c r="F59" s="581">
        <v>64576.69</v>
      </c>
      <c r="G59" s="581">
        <v>64576.69</v>
      </c>
      <c r="H59" s="582"/>
    </row>
    <row r="60" spans="1:8" ht="14.25" customHeight="1" x14ac:dyDescent="0.35">
      <c r="A60" s="596" t="s">
        <v>36</v>
      </c>
      <c r="B60" s="597"/>
      <c r="C60" s="569">
        <f t="shared" si="6"/>
        <v>105600.6</v>
      </c>
      <c r="D60" s="569"/>
      <c r="E60" s="581">
        <v>26400.15</v>
      </c>
      <c r="F60" s="581">
        <v>26400.15</v>
      </c>
      <c r="G60" s="581">
        <v>26400.15</v>
      </c>
      <c r="H60" s="581">
        <v>26400.15</v>
      </c>
    </row>
    <row r="61" spans="1:8" ht="14.25" customHeight="1" thickBot="1" x14ac:dyDescent="0.4">
      <c r="A61" s="598" t="s">
        <v>37</v>
      </c>
      <c r="B61" s="599"/>
      <c r="C61" s="584">
        <f t="shared" si="6"/>
        <v>540000</v>
      </c>
      <c r="D61" s="584"/>
      <c r="E61" s="587"/>
      <c r="F61" s="587">
        <v>180000</v>
      </c>
      <c r="G61" s="587">
        <v>180000</v>
      </c>
      <c r="H61" s="588">
        <v>180000</v>
      </c>
    </row>
    <row r="62" spans="1:8" ht="14.25" customHeight="1" thickBot="1" x14ac:dyDescent="0.4">
      <c r="A62" s="89" t="s">
        <v>38</v>
      </c>
      <c r="B62" s="471"/>
      <c r="C62" s="472">
        <f>SUM(C58+C59+C60+C61)</f>
        <v>1368083.37</v>
      </c>
      <c r="D62" s="90"/>
      <c r="E62" s="473">
        <f>SUM(E58+E59+E60+E61)</f>
        <v>298429.54000000004</v>
      </c>
      <c r="F62" s="474">
        <f>SUM(F58+F59+F60+F61)</f>
        <v>378076.83999999997</v>
      </c>
      <c r="G62" s="473">
        <f>SUM(G58+G59+G60+G61)</f>
        <v>378076.83999999997</v>
      </c>
      <c r="H62" s="474">
        <f>SUM(H58+H59+H60+H61)</f>
        <v>313500.15000000002</v>
      </c>
    </row>
    <row r="63" spans="1:8" ht="14.25" customHeight="1" thickBot="1" x14ac:dyDescent="0.35"/>
    <row r="64" spans="1:8" ht="16.5" customHeight="1" thickBot="1" x14ac:dyDescent="0.4">
      <c r="A64" s="91" t="s">
        <v>39</v>
      </c>
      <c r="B64" s="461"/>
      <c r="C64" s="463">
        <f>C11+C18+C37+C50+C56+C62</f>
        <v>110801817.05000001</v>
      </c>
      <c r="D64" s="564"/>
      <c r="E64" s="466">
        <f>E11+E18+E37+E50+E56+E62</f>
        <v>29237622.02</v>
      </c>
      <c r="F64" s="467">
        <f>F11+F18+F37+F50+F56+F62</f>
        <v>24559479.140000001</v>
      </c>
      <c r="G64" s="466">
        <f>G11+G18+G37+G50+G56+G62</f>
        <v>38383593.240000002</v>
      </c>
      <c r="H64" s="467">
        <f>H11+H18+H37+H50+H56+H62</f>
        <v>18621122.649999999</v>
      </c>
    </row>
    <row r="65" spans="1:8" ht="14.25" customHeight="1" thickBot="1" x14ac:dyDescent="0.4">
      <c r="A65" s="92" t="s">
        <v>40</v>
      </c>
      <c r="B65" s="15"/>
      <c r="C65" s="464">
        <f>(C64-C11-C13-C16-C17-C52)*0.2</f>
        <v>11719830.810000002</v>
      </c>
      <c r="D65" s="464"/>
      <c r="E65" s="468">
        <f>(E64-E11-E13-E16-E17-E52)*0.2</f>
        <v>1263093.4040000001</v>
      </c>
      <c r="F65" s="468">
        <f>(F64-F11-F13-F16-F17-F52)*0.2</f>
        <v>2492583.8280000002</v>
      </c>
      <c r="G65" s="468">
        <f>(G64-G11-G13-G16-G17-G52)*0.2</f>
        <v>4581406.648000001</v>
      </c>
      <c r="H65" s="468">
        <f>(H64-H11-H13-H16-H17-H52)*0.2</f>
        <v>3382746.9299999997</v>
      </c>
    </row>
    <row r="66" spans="1:8" ht="14.25" customHeight="1" thickBot="1" x14ac:dyDescent="0.4">
      <c r="A66" s="93" t="s">
        <v>41</v>
      </c>
      <c r="B66" s="462"/>
      <c r="C66" s="465">
        <f>C64+C65</f>
        <v>122521647.86000001</v>
      </c>
      <c r="D66" s="565"/>
      <c r="E66" s="469">
        <f t="shared" ref="E66:H66" si="7">E64+E65</f>
        <v>30500715.423999999</v>
      </c>
      <c r="F66" s="470">
        <f t="shared" si="7"/>
        <v>27052062.968000002</v>
      </c>
      <c r="G66" s="469">
        <f t="shared" si="7"/>
        <v>42964999.888000004</v>
      </c>
      <c r="H66" s="470">
        <f t="shared" si="7"/>
        <v>22003869.579999998</v>
      </c>
    </row>
    <row r="67" spans="1:8" ht="14.25" customHeight="1" thickBot="1" x14ac:dyDescent="0.4">
      <c r="A67" s="94" t="s">
        <v>42</v>
      </c>
      <c r="B67" s="95"/>
      <c r="C67" s="96">
        <f>C64-C5-C6-C7-C8-C16</f>
        <v>101258705.05000001</v>
      </c>
      <c r="D67" s="96"/>
      <c r="E67" s="97">
        <f>E64-E5-E6-E7-E8-E16</f>
        <v>20226510.02</v>
      </c>
      <c r="F67" s="98">
        <f>F64-F5-F6-F7-F8-F16</f>
        <v>24407479.140000001</v>
      </c>
      <c r="G67" s="97">
        <f>G64-G5-G6-G7-G8-G16</f>
        <v>38231593.240000002</v>
      </c>
      <c r="H67" s="99">
        <f>H64-H5-H6-H7-H8-H16</f>
        <v>18393122.649999999</v>
      </c>
    </row>
    <row r="68" spans="1:8" ht="14.25" customHeight="1" thickBot="1" x14ac:dyDescent="0.4">
      <c r="A68" s="100" t="s">
        <v>40</v>
      </c>
      <c r="B68" s="9"/>
      <c r="C68" s="17">
        <f>(C67-C4-C9-C10-C13-C17-C52)*0.2</f>
        <v>11719830.810000002</v>
      </c>
      <c r="D68" s="17"/>
      <c r="E68" s="16">
        <f>(E67-E4-E9-E10-E13-E17-E52)*0.2</f>
        <v>1263093.4040000001</v>
      </c>
      <c r="F68" s="16">
        <f>(F67-F4-F9-F10-F13-F17-F52)*0.2</f>
        <v>2492583.8280000002</v>
      </c>
      <c r="G68" s="16">
        <f>(G67-G4-G9-G10-G13-G17-G52)*0.2</f>
        <v>4581406.648000001</v>
      </c>
      <c r="H68" s="101">
        <f>(H67-H4-H9-H10-H13-H17-H52)*0.2</f>
        <v>3382746.9299999997</v>
      </c>
    </row>
    <row r="69" spans="1:8" ht="14.25" customHeight="1" thickBot="1" x14ac:dyDescent="0.4">
      <c r="A69" s="102" t="s">
        <v>43</v>
      </c>
      <c r="B69" s="103"/>
      <c r="C69" s="104">
        <f t="shared" ref="C69:H69" si="8">C67+C68</f>
        <v>112978535.86000001</v>
      </c>
      <c r="D69" s="104"/>
      <c r="E69" s="105">
        <f t="shared" si="8"/>
        <v>21489603.423999999</v>
      </c>
      <c r="F69" s="105">
        <f t="shared" si="8"/>
        <v>26900062.968000002</v>
      </c>
      <c r="G69" s="105">
        <f t="shared" si="8"/>
        <v>42812999.888000004</v>
      </c>
      <c r="H69" s="106">
        <f t="shared" si="8"/>
        <v>21775869.579999998</v>
      </c>
    </row>
    <row r="70" spans="1:8" ht="14.25" customHeight="1" x14ac:dyDescent="0.3"/>
    <row r="71" spans="1:8" ht="14.25" customHeight="1" x14ac:dyDescent="0.3"/>
    <row r="72" spans="1:8" ht="14.25" customHeight="1" x14ac:dyDescent="0.3"/>
    <row r="73" spans="1:8" ht="14.25" customHeight="1" x14ac:dyDescent="0.3"/>
    <row r="74" spans="1:8" ht="14.25" customHeight="1" x14ac:dyDescent="0.3"/>
    <row r="75" spans="1:8" ht="14.25" customHeight="1" x14ac:dyDescent="0.3"/>
    <row r="76" spans="1:8" ht="14.25" customHeight="1" x14ac:dyDescent="0.3"/>
    <row r="77" spans="1:8" ht="14.25" customHeight="1" x14ac:dyDescent="0.3"/>
    <row r="78" spans="1:8" ht="14.25" customHeight="1" x14ac:dyDescent="0.3"/>
    <row r="79" spans="1:8" ht="14.25" customHeight="1" x14ac:dyDescent="0.3"/>
    <row r="80" spans="1:8"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sheetData>
  <mergeCells count="7">
    <mergeCell ref="J37:K37"/>
    <mergeCell ref="A1:A2"/>
    <mergeCell ref="C1:C2"/>
    <mergeCell ref="E1:H1"/>
    <mergeCell ref="J11:K11"/>
    <mergeCell ref="J18:K18"/>
    <mergeCell ref="I19:J19"/>
  </mergeCells>
  <pageMargins left="0.25" right="0.25" top="0.75" bottom="0.75" header="0.3" footer="0.3"/>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
    </sheetView>
  </sheetViews>
  <sheetFormatPr defaultColWidth="8.6640625" defaultRowHeight="14" x14ac:dyDescent="0.3"/>
  <cols>
    <col min="1" max="1" width="228.9140625" style="33" customWidth="1"/>
    <col min="2" max="16384" width="8.6640625" style="33"/>
  </cols>
  <sheetData>
    <row r="1" spans="1:1" ht="377" x14ac:dyDescent="0.35">
      <c r="A1" s="477" t="s">
        <v>626</v>
      </c>
    </row>
    <row r="3" spans="1:1" ht="14.5" x14ac:dyDescent="0.35">
      <c r="A3" s="169" t="s">
        <v>249</v>
      </c>
    </row>
    <row r="4" spans="1:1" ht="14.5" x14ac:dyDescent="0.35">
      <c r="A4" s="169" t="s">
        <v>618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ColWidth="8.6640625" defaultRowHeight="14" x14ac:dyDescent="0.3"/>
  <cols>
    <col min="1" max="1" width="68" style="33" customWidth="1"/>
    <col min="2" max="16384" width="8.6640625" style="33"/>
  </cols>
  <sheetData>
    <row r="1" spans="1:1" ht="130.5" x14ac:dyDescent="0.35">
      <c r="A1" s="477" t="s">
        <v>625</v>
      </c>
    </row>
    <row r="3" spans="1:1" ht="14.5" x14ac:dyDescent="0.35">
      <c r="A3" s="169" t="s">
        <v>249</v>
      </c>
    </row>
    <row r="4" spans="1:1" ht="14.5" x14ac:dyDescent="0.35">
      <c r="A4" s="169" t="s">
        <v>618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defaultColWidth="8.6640625" defaultRowHeight="14" x14ac:dyDescent="0.3"/>
  <cols>
    <col min="1" max="1" width="230.08203125" style="33" customWidth="1"/>
    <col min="2" max="16384" width="8.6640625" style="33"/>
  </cols>
  <sheetData>
    <row r="1" spans="1:1" ht="246.5" x14ac:dyDescent="0.35">
      <c r="A1" s="477" t="s">
        <v>624</v>
      </c>
    </row>
    <row r="3" spans="1:1" ht="14.5" x14ac:dyDescent="0.35">
      <c r="A3" s="169" t="s">
        <v>270</v>
      </c>
    </row>
    <row r="4" spans="1:1" ht="14.5" x14ac:dyDescent="0.35">
      <c r="A4" s="169" t="s">
        <v>619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9" sqref="A9"/>
    </sheetView>
  </sheetViews>
  <sheetFormatPr defaultColWidth="8.6640625" defaultRowHeight="14" x14ac:dyDescent="0.3"/>
  <cols>
    <col min="1" max="1" width="78" style="33" customWidth="1"/>
    <col min="2" max="16384" width="8.6640625" style="33"/>
  </cols>
  <sheetData>
    <row r="1" spans="1:1" ht="130.5" x14ac:dyDescent="0.35">
      <c r="A1" s="478" t="s">
        <v>623</v>
      </c>
    </row>
    <row r="3" spans="1:1" ht="14.5" x14ac:dyDescent="0.35">
      <c r="A3" s="169" t="s">
        <v>271</v>
      </c>
    </row>
    <row r="4" spans="1:1" ht="14.5" x14ac:dyDescent="0.35">
      <c r="A4" s="169" t="s">
        <v>620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defaultColWidth="8.6640625" defaultRowHeight="14" x14ac:dyDescent="0.3"/>
  <cols>
    <col min="1" max="1" width="173.1640625" style="33" customWidth="1"/>
    <col min="2" max="16384" width="8.6640625" style="33"/>
  </cols>
  <sheetData>
    <row r="1" spans="1:1" ht="377" x14ac:dyDescent="0.35">
      <c r="A1" s="477" t="s">
        <v>622</v>
      </c>
    </row>
    <row r="3" spans="1:1" ht="14.5" x14ac:dyDescent="0.35">
      <c r="A3" s="169" t="s">
        <v>272</v>
      </c>
    </row>
    <row r="4" spans="1:1" ht="14.5" x14ac:dyDescent="0.35">
      <c r="A4" s="169" t="s">
        <v>621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74"/>
  <sheetViews>
    <sheetView topLeftCell="A10" workbookViewId="0">
      <selection activeCell="M5" sqref="M5"/>
    </sheetView>
  </sheetViews>
  <sheetFormatPr defaultColWidth="8.6640625" defaultRowHeight="14" x14ac:dyDescent="0.3"/>
  <cols>
    <col min="1" max="1" width="8.6640625" style="33"/>
    <col min="2" max="2" width="4.5" style="33" bestFit="1" customWidth="1"/>
    <col min="3" max="4" width="8.6640625" style="33"/>
    <col min="5" max="5" width="39.4140625" style="33" bestFit="1" customWidth="1"/>
    <col min="6" max="6" width="8.6640625" style="33"/>
    <col min="7" max="7" width="10.08203125" style="33" bestFit="1" customWidth="1"/>
    <col min="8" max="8" width="11.58203125" style="33" bestFit="1" customWidth="1"/>
    <col min="9" max="9" width="18.4140625" style="33" customWidth="1"/>
    <col min="10" max="17" width="8.6640625" style="33"/>
    <col min="18" max="18" width="21.4140625" style="33" customWidth="1"/>
    <col min="19" max="21" width="8.6640625" style="33"/>
    <col min="22" max="22" width="11.5" style="33" bestFit="1" customWidth="1"/>
    <col min="23" max="23" width="16.08203125" style="33" bestFit="1" customWidth="1"/>
    <col min="24" max="24" width="11.9140625" style="33" bestFit="1" customWidth="1"/>
    <col min="25" max="25" width="11.08203125" style="33" bestFit="1" customWidth="1"/>
    <col min="26" max="16384" width="8.6640625" style="33"/>
  </cols>
  <sheetData>
    <row r="1" spans="2:32" x14ac:dyDescent="0.3">
      <c r="B1" s="661" t="s">
        <v>80</v>
      </c>
      <c r="C1" s="662"/>
      <c r="D1" s="663"/>
    </row>
    <row r="2" spans="2:32" ht="14.5" thickBot="1" x14ac:dyDescent="0.35">
      <c r="B2" s="664"/>
      <c r="C2" s="665"/>
      <c r="D2" s="666"/>
    </row>
    <row r="3" spans="2:32" ht="14.5" thickBot="1" x14ac:dyDescent="0.35"/>
    <row r="4" spans="2:32" s="44" customFormat="1" ht="25.25" customHeight="1" x14ac:dyDescent="0.3">
      <c r="B4" s="54" t="s">
        <v>62</v>
      </c>
      <c r="C4" s="55" t="s">
        <v>63</v>
      </c>
      <c r="D4" s="55" t="s">
        <v>64</v>
      </c>
      <c r="E4" s="55" t="s">
        <v>65</v>
      </c>
      <c r="F4" s="56" t="s">
        <v>66</v>
      </c>
      <c r="G4" s="56" t="s">
        <v>67</v>
      </c>
      <c r="H4" s="56" t="s">
        <v>68</v>
      </c>
      <c r="I4" s="57" t="s">
        <v>69</v>
      </c>
      <c r="O4" s="383"/>
      <c r="P4" s="384"/>
      <c r="Q4" s="384"/>
      <c r="R4" s="384"/>
      <c r="S4" s="384"/>
      <c r="T4" s="384"/>
      <c r="U4" s="384"/>
      <c r="V4" s="384"/>
      <c r="W4" s="384"/>
      <c r="X4" s="384"/>
      <c r="Y4" s="384"/>
      <c r="Z4" s="384"/>
      <c r="AA4" s="384"/>
      <c r="AB4" s="384"/>
      <c r="AC4" s="385"/>
      <c r="AD4" s="384"/>
      <c r="AE4" s="384"/>
      <c r="AF4" s="384"/>
    </row>
    <row r="5" spans="2:32" s="44" customFormat="1" ht="50" customHeight="1" x14ac:dyDescent="0.5">
      <c r="B5" s="38">
        <v>1</v>
      </c>
      <c r="C5" s="40"/>
      <c r="D5" s="40"/>
      <c r="E5" s="51" t="s">
        <v>603</v>
      </c>
      <c r="F5" s="41" t="s">
        <v>70</v>
      </c>
      <c r="G5" s="42">
        <v>6000</v>
      </c>
      <c r="H5" s="42">
        <v>85</v>
      </c>
      <c r="I5" s="43">
        <f>SUM(G5*H5)</f>
        <v>510000</v>
      </c>
      <c r="O5" s="233"/>
      <c r="P5" s="234"/>
      <c r="Q5" s="234"/>
      <c r="R5" s="234"/>
      <c r="S5" s="234"/>
      <c r="T5" s="234"/>
      <c r="U5" s="235" t="s">
        <v>314</v>
      </c>
      <c r="V5" s="234"/>
      <c r="W5" s="234"/>
      <c r="X5" s="234"/>
      <c r="Y5" s="234"/>
      <c r="Z5" s="234"/>
      <c r="AA5" s="234"/>
      <c r="AB5" s="234"/>
      <c r="AC5" s="234"/>
      <c r="AD5" s="234"/>
      <c r="AE5" s="234"/>
      <c r="AF5" s="234"/>
    </row>
    <row r="6" spans="2:32" s="44" customFormat="1" ht="50" customHeight="1" x14ac:dyDescent="0.3">
      <c r="B6" s="38">
        <v>2</v>
      </c>
      <c r="C6" s="40"/>
      <c r="D6" s="40"/>
      <c r="E6" s="51" t="s">
        <v>85</v>
      </c>
      <c r="F6" s="41" t="s">
        <v>70</v>
      </c>
      <c r="G6" s="42">
        <v>3000</v>
      </c>
      <c r="H6" s="42">
        <v>85</v>
      </c>
      <c r="I6" s="43">
        <f t="shared" ref="I6:I10" si="0">H6*G6</f>
        <v>255000</v>
      </c>
      <c r="O6" s="236"/>
      <c r="P6" s="237"/>
      <c r="Q6" s="237"/>
      <c r="R6" s="237"/>
      <c r="S6" s="237"/>
      <c r="T6" s="237"/>
      <c r="U6" s="237"/>
      <c r="V6" s="237"/>
      <c r="W6" s="237"/>
      <c r="X6" s="237"/>
      <c r="Y6" s="237"/>
      <c r="Z6" s="237"/>
      <c r="AA6" s="237"/>
      <c r="AB6" s="237"/>
      <c r="AC6" s="237"/>
      <c r="AD6" s="237"/>
      <c r="AE6" s="237"/>
      <c r="AF6" s="237"/>
    </row>
    <row r="7" spans="2:32" s="44" customFormat="1" ht="50" customHeight="1" thickBot="1" x14ac:dyDescent="0.35">
      <c r="B7" s="38">
        <v>3</v>
      </c>
      <c r="C7" s="40"/>
      <c r="D7" s="40"/>
      <c r="E7" s="51" t="s">
        <v>87</v>
      </c>
      <c r="F7" s="52" t="s">
        <v>71</v>
      </c>
      <c r="G7" s="42">
        <v>1100</v>
      </c>
      <c r="H7" s="42">
        <v>93</v>
      </c>
      <c r="I7" s="43">
        <f t="shared" si="0"/>
        <v>102300</v>
      </c>
      <c r="O7" s="238"/>
      <c r="P7" s="239"/>
      <c r="Q7" s="239"/>
      <c r="R7" s="239"/>
      <c r="S7" s="239"/>
      <c r="T7" s="239"/>
      <c r="U7" s="239"/>
      <c r="V7" s="239"/>
      <c r="W7" s="239"/>
      <c r="X7" s="239"/>
      <c r="Y7" s="239"/>
      <c r="Z7" s="239"/>
      <c r="AA7" s="239"/>
      <c r="AB7" s="239"/>
      <c r="AC7" s="240"/>
      <c r="AD7" s="239"/>
      <c r="AE7" s="239"/>
      <c r="AF7" s="239"/>
    </row>
    <row r="8" spans="2:32" s="44" customFormat="1" ht="50" customHeight="1" x14ac:dyDescent="0.3">
      <c r="B8" s="38">
        <v>4</v>
      </c>
      <c r="C8" s="40"/>
      <c r="D8" s="40"/>
      <c r="E8" s="51" t="s">
        <v>86</v>
      </c>
      <c r="F8" s="52" t="s">
        <v>82</v>
      </c>
      <c r="G8" s="42">
        <v>48</v>
      </c>
      <c r="H8" s="42">
        <v>1100</v>
      </c>
      <c r="I8" s="43">
        <f t="shared" si="0"/>
        <v>52800</v>
      </c>
      <c r="O8" s="241"/>
      <c r="P8" s="240" t="s">
        <v>345</v>
      </c>
      <c r="Q8" s="240"/>
      <c r="R8" s="240"/>
      <c r="S8" s="636" t="s">
        <v>315</v>
      </c>
      <c r="T8" s="637"/>
      <c r="U8" s="637"/>
      <c r="V8" s="637"/>
      <c r="W8" s="637"/>
      <c r="X8" s="637"/>
      <c r="Y8" s="637"/>
      <c r="Z8" s="637"/>
      <c r="AA8" s="638"/>
      <c r="AB8" s="240"/>
      <c r="AC8" s="240"/>
      <c r="AD8" s="240" t="s">
        <v>347</v>
      </c>
      <c r="AE8" s="386"/>
      <c r="AF8" s="243"/>
    </row>
    <row r="9" spans="2:32" s="44" customFormat="1" ht="50" customHeight="1" x14ac:dyDescent="0.3">
      <c r="B9" s="38">
        <v>5</v>
      </c>
      <c r="C9" s="40"/>
      <c r="D9" s="40"/>
      <c r="E9" s="51" t="s">
        <v>89</v>
      </c>
      <c r="F9" s="41" t="s">
        <v>71</v>
      </c>
      <c r="G9" s="42">
        <v>1000</v>
      </c>
      <c r="H9" s="42">
        <v>70</v>
      </c>
      <c r="I9" s="43">
        <f t="shared" si="0"/>
        <v>70000</v>
      </c>
      <c r="O9" s="241"/>
      <c r="P9" s="240" t="s">
        <v>348</v>
      </c>
      <c r="Q9" s="240"/>
      <c r="R9" s="240"/>
      <c r="S9" s="649"/>
      <c r="T9" s="650"/>
      <c r="U9" s="650"/>
      <c r="V9" s="650"/>
      <c r="W9" s="650"/>
      <c r="X9" s="650"/>
      <c r="Y9" s="650"/>
      <c r="Z9" s="650"/>
      <c r="AA9" s="651"/>
      <c r="AB9" s="240"/>
      <c r="AC9" s="240"/>
      <c r="AD9" s="240" t="s">
        <v>350</v>
      </c>
      <c r="AE9" s="387"/>
      <c r="AF9" s="245"/>
    </row>
    <row r="10" spans="2:32" s="44" customFormat="1" ht="50" customHeight="1" thickBot="1" x14ac:dyDescent="0.35">
      <c r="B10" s="107">
        <v>6</v>
      </c>
      <c r="C10" s="108"/>
      <c r="D10" s="108"/>
      <c r="E10" s="109" t="s">
        <v>111</v>
      </c>
      <c r="F10" s="110" t="s">
        <v>71</v>
      </c>
      <c r="G10" s="48">
        <v>150</v>
      </c>
      <c r="H10" s="48">
        <v>455</v>
      </c>
      <c r="I10" s="43">
        <f t="shared" si="0"/>
        <v>68250</v>
      </c>
      <c r="O10" s="241"/>
      <c r="P10" s="240"/>
      <c r="Q10" s="240"/>
      <c r="R10" s="240"/>
      <c r="S10" s="652" t="s">
        <v>351</v>
      </c>
      <c r="T10" s="653"/>
      <c r="U10" s="653"/>
      <c r="V10" s="653"/>
      <c r="W10" s="653"/>
      <c r="X10" s="653"/>
      <c r="Y10" s="653"/>
      <c r="Z10" s="653"/>
      <c r="AA10" s="654"/>
      <c r="AB10" s="240"/>
      <c r="AC10" s="240"/>
      <c r="AD10" s="240" t="s">
        <v>352</v>
      </c>
      <c r="AE10" s="388"/>
      <c r="AF10" s="247"/>
    </row>
    <row r="11" spans="2:32" s="44" customFormat="1" ht="50" customHeight="1" thickBot="1" x14ac:dyDescent="0.35">
      <c r="B11" s="39">
        <v>7</v>
      </c>
      <c r="C11" s="45"/>
      <c r="D11" s="45"/>
      <c r="E11" s="53" t="s">
        <v>83</v>
      </c>
      <c r="F11" s="46" t="s">
        <v>72</v>
      </c>
      <c r="G11" s="47">
        <v>1</v>
      </c>
      <c r="H11" s="48">
        <v>171650</v>
      </c>
      <c r="I11" s="49">
        <v>171650</v>
      </c>
      <c r="O11" s="241"/>
      <c r="P11" s="655"/>
      <c r="Q11" s="655"/>
      <c r="R11" s="655"/>
      <c r="S11" s="240"/>
      <c r="T11" s="240"/>
      <c r="U11" s="240"/>
      <c r="V11" s="240"/>
      <c r="W11" s="240"/>
      <c r="X11" s="240"/>
      <c r="Y11" s="240"/>
      <c r="Z11" s="240"/>
      <c r="AA11" s="240"/>
      <c r="AB11" s="240"/>
      <c r="AC11" s="240"/>
      <c r="AD11" s="240" t="s">
        <v>353</v>
      </c>
      <c r="AE11" s="240" t="s">
        <v>354</v>
      </c>
      <c r="AF11" s="240"/>
    </row>
    <row r="12" spans="2:32" s="44" customFormat="1" ht="50" customHeight="1" thickBot="1" x14ac:dyDescent="0.35">
      <c r="F12" s="50"/>
      <c r="G12" s="50"/>
      <c r="H12" s="58" t="s">
        <v>81</v>
      </c>
      <c r="I12" s="59">
        <f>SUM(I5:I11)</f>
        <v>1230000</v>
      </c>
      <c r="O12" s="241"/>
      <c r="P12" s="240" t="s">
        <v>321</v>
      </c>
      <c r="Q12" s="240"/>
      <c r="R12" s="240"/>
      <c r="S12" s="656" t="s">
        <v>351</v>
      </c>
      <c r="T12" s="657"/>
      <c r="U12" s="657"/>
      <c r="V12" s="657"/>
      <c r="W12" s="657"/>
      <c r="X12" s="657"/>
      <c r="Y12" s="657"/>
      <c r="Z12" s="657"/>
      <c r="AA12" s="658"/>
      <c r="AB12" s="240"/>
      <c r="AC12" s="240"/>
      <c r="AD12" s="389"/>
      <c r="AE12" s="390"/>
      <c r="AF12" s="250"/>
    </row>
    <row r="13" spans="2:32" ht="14.5" thickBot="1" x14ac:dyDescent="0.35">
      <c r="B13" s="667" t="s">
        <v>84</v>
      </c>
      <c r="C13" s="667"/>
      <c r="D13" s="667"/>
      <c r="O13" s="241"/>
      <c r="P13" s="240" t="s">
        <v>319</v>
      </c>
      <c r="Q13" s="240"/>
      <c r="R13" s="240"/>
      <c r="S13" s="639" t="s">
        <v>351</v>
      </c>
      <c r="T13" s="640"/>
      <c r="U13" s="640"/>
      <c r="V13" s="640"/>
      <c r="W13" s="640"/>
      <c r="X13" s="640"/>
      <c r="Y13" s="640"/>
      <c r="Z13" s="640"/>
      <c r="AA13" s="641"/>
      <c r="AB13" s="240"/>
      <c r="AC13" s="240"/>
      <c r="AD13" s="389"/>
      <c r="AE13" s="390"/>
      <c r="AF13" s="250"/>
    </row>
    <row r="14" spans="2:32" ht="49.25" customHeight="1" thickBot="1" x14ac:dyDescent="0.35">
      <c r="B14" s="659" t="s">
        <v>152</v>
      </c>
      <c r="C14" s="660"/>
      <c r="D14" s="660"/>
      <c r="E14" s="660"/>
      <c r="F14" s="660"/>
      <c r="G14" s="660"/>
      <c r="H14" s="660"/>
      <c r="I14" s="660"/>
      <c r="O14" s="241"/>
      <c r="P14" s="240" t="s">
        <v>322</v>
      </c>
      <c r="Q14" s="240"/>
      <c r="R14" s="240"/>
      <c r="S14" s="639" t="s">
        <v>351</v>
      </c>
      <c r="T14" s="640"/>
      <c r="U14" s="640"/>
      <c r="V14" s="640"/>
      <c r="W14" s="640"/>
      <c r="X14" s="640"/>
      <c r="Y14" s="640"/>
      <c r="Z14" s="640"/>
      <c r="AA14" s="641"/>
      <c r="AB14" s="240"/>
      <c r="AC14" s="240"/>
      <c r="AD14" s="389"/>
      <c r="AE14" s="390"/>
      <c r="AF14" s="250"/>
    </row>
    <row r="15" spans="2:32" ht="78" customHeight="1" thickBot="1" x14ac:dyDescent="0.35">
      <c r="B15" s="659" t="s">
        <v>153</v>
      </c>
      <c r="C15" s="660"/>
      <c r="D15" s="660"/>
      <c r="E15" s="660"/>
      <c r="F15" s="660"/>
      <c r="G15" s="660"/>
      <c r="H15" s="660"/>
      <c r="I15" s="660"/>
      <c r="O15" s="251"/>
      <c r="P15" s="642" t="s">
        <v>355</v>
      </c>
      <c r="Q15" s="642"/>
      <c r="R15" s="642"/>
      <c r="S15" s="643" t="s">
        <v>316</v>
      </c>
      <c r="T15" s="644"/>
      <c r="U15" s="644"/>
      <c r="V15" s="644"/>
      <c r="W15" s="644"/>
      <c r="X15" s="644"/>
      <c r="Y15" s="644"/>
      <c r="Z15" s="644"/>
      <c r="AA15" s="645"/>
      <c r="AB15" s="252"/>
      <c r="AC15" s="252"/>
      <c r="AD15" s="391"/>
      <c r="AE15" s="624"/>
      <c r="AF15" s="625"/>
    </row>
    <row r="16" spans="2:32" ht="40.25" customHeight="1" thickBot="1" x14ac:dyDescent="0.35">
      <c r="B16" s="668" t="s">
        <v>155</v>
      </c>
      <c r="C16" s="669"/>
      <c r="D16" s="669"/>
      <c r="E16" s="669"/>
      <c r="F16" s="669"/>
      <c r="G16" s="669"/>
      <c r="H16" s="669"/>
      <c r="I16" s="670"/>
      <c r="O16" s="251"/>
      <c r="P16" s="252"/>
      <c r="Q16" s="252"/>
      <c r="R16" s="252"/>
      <c r="S16" s="392"/>
      <c r="T16" s="252"/>
      <c r="U16" s="252"/>
      <c r="V16" s="252"/>
      <c r="W16" s="252"/>
      <c r="X16" s="252"/>
      <c r="Y16" s="252"/>
      <c r="Z16" s="252"/>
      <c r="AA16" s="252"/>
      <c r="AB16" s="252"/>
      <c r="AC16" s="252"/>
      <c r="AD16" s="392"/>
      <c r="AE16" s="392"/>
      <c r="AF16" s="252"/>
    </row>
    <row r="17" spans="2:32" ht="40.25" customHeight="1" thickBot="1" x14ac:dyDescent="0.35">
      <c r="B17" s="659" t="s">
        <v>154</v>
      </c>
      <c r="C17" s="660"/>
      <c r="D17" s="660"/>
      <c r="E17" s="660"/>
      <c r="F17" s="660"/>
      <c r="G17" s="660"/>
      <c r="H17" s="660"/>
      <c r="I17" s="660"/>
      <c r="O17" s="241"/>
      <c r="P17" s="240"/>
      <c r="Q17" s="240"/>
      <c r="R17" s="240"/>
      <c r="S17" s="393" t="s">
        <v>356</v>
      </c>
      <c r="T17" s="240"/>
      <c r="U17" s="252"/>
      <c r="V17" s="240" t="s">
        <v>357</v>
      </c>
      <c r="W17" s="252"/>
      <c r="X17" s="240"/>
      <c r="Y17" s="240"/>
      <c r="Z17" s="240"/>
      <c r="AA17" s="240"/>
      <c r="AB17" s="240"/>
      <c r="AC17" s="240"/>
      <c r="AD17" s="240" t="s">
        <v>358</v>
      </c>
      <c r="AE17" s="256"/>
      <c r="AF17" s="243"/>
    </row>
    <row r="18" spans="2:32" ht="57" customHeight="1" thickBot="1" x14ac:dyDescent="0.35">
      <c r="B18" s="668" t="s">
        <v>157</v>
      </c>
      <c r="C18" s="669"/>
      <c r="D18" s="669"/>
      <c r="E18" s="669"/>
      <c r="F18" s="669"/>
      <c r="G18" s="669"/>
      <c r="H18" s="669"/>
      <c r="I18" s="670"/>
      <c r="O18" s="241"/>
      <c r="P18" s="240"/>
      <c r="Q18" s="240"/>
      <c r="R18" s="240"/>
      <c r="S18" s="391"/>
      <c r="T18" s="240"/>
      <c r="U18" s="252"/>
      <c r="V18" s="626" t="s">
        <v>583</v>
      </c>
      <c r="W18" s="627"/>
      <c r="X18" s="240"/>
      <c r="Y18" s="240"/>
      <c r="Z18" s="240"/>
      <c r="AA18" s="240"/>
      <c r="AB18" s="240"/>
      <c r="AC18" s="240"/>
      <c r="AD18" s="257" t="s">
        <v>359</v>
      </c>
      <c r="AE18" s="258"/>
      <c r="AF18" s="247"/>
    </row>
    <row r="19" spans="2:32" ht="50" customHeight="1" x14ac:dyDescent="0.3">
      <c r="B19" s="659" t="s">
        <v>156</v>
      </c>
      <c r="C19" s="660"/>
      <c r="D19" s="660"/>
      <c r="E19" s="660"/>
      <c r="F19" s="660"/>
      <c r="G19" s="660"/>
      <c r="H19" s="660"/>
      <c r="I19" s="660"/>
      <c r="O19" s="259"/>
      <c r="P19" s="260"/>
      <c r="Q19" s="260"/>
      <c r="R19" s="260"/>
      <c r="S19" s="260"/>
      <c r="T19" s="260"/>
      <c r="U19" s="260"/>
      <c r="V19" s="260"/>
      <c r="W19" s="260"/>
      <c r="X19" s="260"/>
      <c r="Y19" s="260"/>
      <c r="Z19" s="260"/>
      <c r="AA19" s="260"/>
      <c r="AB19" s="260"/>
      <c r="AC19" s="260"/>
      <c r="AD19" s="260"/>
      <c r="AE19" s="260"/>
      <c r="AF19" s="260"/>
    </row>
    <row r="20" spans="2:32" x14ac:dyDescent="0.3">
      <c r="O20" s="261"/>
      <c r="P20" s="262"/>
      <c r="Q20" s="262"/>
      <c r="R20" s="262"/>
      <c r="S20" s="394" t="s">
        <v>360</v>
      </c>
      <c r="T20" s="262"/>
      <c r="U20" s="262"/>
      <c r="V20" s="262"/>
      <c r="W20" s="262"/>
      <c r="X20" s="262"/>
      <c r="Y20" s="262"/>
      <c r="Z20" s="262"/>
      <c r="AA20" s="262"/>
      <c r="AB20" s="262"/>
      <c r="AC20" s="260"/>
      <c r="AD20" s="262"/>
      <c r="AE20" s="262"/>
      <c r="AF20" s="262"/>
    </row>
    <row r="21" spans="2:32" x14ac:dyDescent="0.3">
      <c r="O21" s="264" t="s">
        <v>361</v>
      </c>
      <c r="P21" s="265"/>
      <c r="Q21" s="265"/>
      <c r="R21" s="266"/>
      <c r="S21" s="267" t="s">
        <v>362</v>
      </c>
      <c r="T21" s="266"/>
      <c r="U21" s="267" t="s">
        <v>363</v>
      </c>
      <c r="V21" s="265"/>
      <c r="W21" s="266"/>
      <c r="X21" s="267" t="s">
        <v>364</v>
      </c>
      <c r="Y21" s="265"/>
      <c r="Z21" s="267" t="s">
        <v>365</v>
      </c>
      <c r="AA21" s="265"/>
      <c r="AB21" s="265"/>
      <c r="AC21" s="268"/>
      <c r="AD21" s="266"/>
      <c r="AE21" s="267" t="s">
        <v>366</v>
      </c>
      <c r="AF21" s="265"/>
    </row>
    <row r="22" spans="2:32" x14ac:dyDescent="0.3">
      <c r="O22" s="269"/>
      <c r="P22" s="270"/>
      <c r="Q22" s="270"/>
      <c r="R22" s="395">
        <v>0</v>
      </c>
      <c r="S22" s="396">
        <v>0</v>
      </c>
      <c r="T22" s="273"/>
      <c r="U22" s="274"/>
      <c r="V22" s="270"/>
      <c r="W22" s="395">
        <v>0</v>
      </c>
      <c r="X22" s="396">
        <v>0</v>
      </c>
      <c r="Y22" s="397"/>
      <c r="Z22" s="274"/>
      <c r="AA22" s="270"/>
      <c r="AB22" s="270"/>
      <c r="AC22" s="276"/>
      <c r="AD22" s="395">
        <v>0</v>
      </c>
      <c r="AE22" s="274"/>
      <c r="AF22" s="398">
        <v>0</v>
      </c>
    </row>
    <row r="23" spans="2:32" x14ac:dyDescent="0.3">
      <c r="O23" s="261"/>
      <c r="P23" s="262"/>
      <c r="Q23" s="262"/>
      <c r="R23" s="262"/>
      <c r="S23" s="394" t="s">
        <v>367</v>
      </c>
      <c r="T23" s="262"/>
      <c r="U23" s="262"/>
      <c r="V23" s="262"/>
      <c r="W23" s="262"/>
      <c r="X23" s="399" t="s">
        <v>318</v>
      </c>
      <c r="Y23" s="262"/>
      <c r="Z23" s="262"/>
      <c r="AA23" s="262"/>
      <c r="AB23" s="262"/>
      <c r="AC23" s="260"/>
      <c r="AD23" s="262"/>
      <c r="AE23" s="262"/>
      <c r="AF23" s="262"/>
    </row>
    <row r="24" spans="2:32" ht="15.5" x14ac:dyDescent="0.3">
      <c r="O24" s="400" t="s">
        <v>368</v>
      </c>
      <c r="P24" s="401"/>
      <c r="Q24" s="402" t="s">
        <v>369</v>
      </c>
      <c r="R24" s="403"/>
      <c r="S24" s="403"/>
      <c r="T24" s="404"/>
      <c r="U24" s="400" t="s">
        <v>370</v>
      </c>
      <c r="V24" s="405"/>
      <c r="W24" s="402" t="s">
        <v>371</v>
      </c>
      <c r="X24" s="403"/>
      <c r="Y24" s="403"/>
      <c r="Z24" s="400" t="s">
        <v>372</v>
      </c>
      <c r="AA24" s="405"/>
      <c r="AB24" s="402" t="s">
        <v>373</v>
      </c>
      <c r="AC24" s="406"/>
      <c r="AD24" s="403"/>
      <c r="AE24" s="403"/>
      <c r="AF24" s="403"/>
    </row>
    <row r="25" spans="2:32" x14ac:dyDescent="0.3">
      <c r="O25" s="286" t="s">
        <v>190</v>
      </c>
      <c r="P25" s="407" t="s">
        <v>325</v>
      </c>
      <c r="Q25" s="288"/>
      <c r="R25" s="289" t="s">
        <v>374</v>
      </c>
      <c r="S25" s="408">
        <v>563532.85</v>
      </c>
      <c r="T25" s="291"/>
      <c r="U25" s="286" t="s">
        <v>222</v>
      </c>
      <c r="V25" s="292" t="s">
        <v>375</v>
      </c>
      <c r="W25" s="293"/>
      <c r="X25" s="294">
        <v>0</v>
      </c>
      <c r="Y25" s="295"/>
      <c r="Z25" s="286" t="s">
        <v>376</v>
      </c>
      <c r="AA25" s="409" t="s">
        <v>377</v>
      </c>
      <c r="AB25" s="297"/>
      <c r="AC25" s="268"/>
      <c r="AD25" s="297"/>
      <c r="AE25" s="410"/>
      <c r="AF25" s="408">
        <v>0</v>
      </c>
    </row>
    <row r="26" spans="2:32" x14ac:dyDescent="0.3">
      <c r="O26" s="286" t="s">
        <v>193</v>
      </c>
      <c r="P26" s="299"/>
      <c r="Q26" s="300"/>
      <c r="R26" s="289" t="s">
        <v>378</v>
      </c>
      <c r="S26" s="408">
        <v>244912.97</v>
      </c>
      <c r="T26" s="291"/>
      <c r="U26" s="286" t="s">
        <v>336</v>
      </c>
      <c r="V26" s="240" t="s">
        <v>379</v>
      </c>
      <c r="W26" s="293"/>
      <c r="X26" s="294">
        <v>0</v>
      </c>
      <c r="Y26" s="295"/>
      <c r="Z26" s="286" t="s">
        <v>380</v>
      </c>
      <c r="AA26" s="409" t="s">
        <v>381</v>
      </c>
      <c r="AB26" s="297"/>
      <c r="AC26" s="268"/>
      <c r="AD26" s="297"/>
      <c r="AE26" s="410"/>
      <c r="AF26" s="408">
        <v>0</v>
      </c>
    </row>
    <row r="27" spans="2:32" x14ac:dyDescent="0.3">
      <c r="O27" s="286" t="s">
        <v>195</v>
      </c>
      <c r="P27" s="407" t="s">
        <v>382</v>
      </c>
      <c r="Q27" s="288"/>
      <c r="R27" s="289" t="s">
        <v>374</v>
      </c>
      <c r="S27" s="408">
        <v>0</v>
      </c>
      <c r="T27" s="291"/>
      <c r="U27" s="286" t="s">
        <v>339</v>
      </c>
      <c r="V27" s="292" t="s">
        <v>383</v>
      </c>
      <c r="W27" s="293"/>
      <c r="X27" s="294">
        <v>0</v>
      </c>
      <c r="Y27" s="295"/>
      <c r="Z27" s="286" t="s">
        <v>384</v>
      </c>
      <c r="AA27" s="409" t="s">
        <v>385</v>
      </c>
      <c r="AB27" s="297"/>
      <c r="AC27" s="268"/>
      <c r="AD27" s="297"/>
      <c r="AE27" s="410"/>
      <c r="AF27" s="408">
        <v>0</v>
      </c>
    </row>
    <row r="28" spans="2:32" x14ac:dyDescent="0.3">
      <c r="O28" s="286" t="s">
        <v>214</v>
      </c>
      <c r="P28" s="299"/>
      <c r="Q28" s="300"/>
      <c r="R28" s="289" t="s">
        <v>378</v>
      </c>
      <c r="S28" s="408">
        <v>0</v>
      </c>
      <c r="T28" s="291"/>
      <c r="U28" s="286" t="s">
        <v>341</v>
      </c>
      <c r="V28" s="292"/>
      <c r="W28" s="293"/>
      <c r="X28" s="294">
        <v>0</v>
      </c>
      <c r="Y28" s="295"/>
      <c r="Z28" s="286" t="s">
        <v>386</v>
      </c>
      <c r="AA28" s="409" t="s">
        <v>387</v>
      </c>
      <c r="AB28" s="297"/>
      <c r="AC28" s="268"/>
      <c r="AD28" s="297"/>
      <c r="AE28" s="410"/>
      <c r="AF28" s="408">
        <v>0</v>
      </c>
    </row>
    <row r="29" spans="2:32" x14ac:dyDescent="0.3">
      <c r="O29" s="286" t="s">
        <v>216</v>
      </c>
      <c r="P29" s="407" t="s">
        <v>388</v>
      </c>
      <c r="Q29" s="288"/>
      <c r="R29" s="289" t="s">
        <v>374</v>
      </c>
      <c r="S29" s="408">
        <v>0</v>
      </c>
      <c r="T29" s="291"/>
      <c r="U29" s="301"/>
      <c r="V29" s="297"/>
      <c r="W29" s="293"/>
      <c r="X29" s="294"/>
      <c r="Y29" s="295"/>
      <c r="Z29" s="286" t="s">
        <v>389</v>
      </c>
      <c r="AA29" s="409" t="s">
        <v>390</v>
      </c>
      <c r="AB29" s="297"/>
      <c r="AC29" s="268"/>
      <c r="AD29" s="297"/>
      <c r="AE29" s="410"/>
      <c r="AF29" s="408">
        <v>0</v>
      </c>
    </row>
    <row r="30" spans="2:32" x14ac:dyDescent="0.3">
      <c r="O30" s="286" t="s">
        <v>218</v>
      </c>
      <c r="P30" s="299"/>
      <c r="Q30" s="300"/>
      <c r="R30" s="289" t="s">
        <v>378</v>
      </c>
      <c r="S30" s="408">
        <v>0</v>
      </c>
      <c r="T30" s="291"/>
      <c r="U30" s="301"/>
      <c r="V30" s="297"/>
      <c r="W30" s="293"/>
      <c r="X30" s="294"/>
      <c r="Y30" s="295"/>
      <c r="Z30" s="286" t="s">
        <v>391</v>
      </c>
      <c r="AA30" s="292" t="s">
        <v>392</v>
      </c>
      <c r="AB30" s="297"/>
      <c r="AC30" s="268"/>
      <c r="AD30" s="297"/>
      <c r="AE30" s="293"/>
      <c r="AF30" s="408">
        <v>0</v>
      </c>
    </row>
    <row r="31" spans="2:32" x14ac:dyDescent="0.3">
      <c r="O31" s="286" t="s">
        <v>220</v>
      </c>
      <c r="P31" s="628" t="s">
        <v>393</v>
      </c>
      <c r="Q31" s="628"/>
      <c r="R31" s="628"/>
      <c r="S31" s="411">
        <v>808445.82</v>
      </c>
      <c r="T31" s="303"/>
      <c r="U31" s="286" t="s">
        <v>327</v>
      </c>
      <c r="V31" s="412" t="s">
        <v>394</v>
      </c>
      <c r="W31" s="293"/>
      <c r="X31" s="305"/>
      <c r="Y31" s="306"/>
      <c r="Z31" s="286" t="s">
        <v>395</v>
      </c>
      <c r="AA31" s="412" t="s">
        <v>396</v>
      </c>
      <c r="AB31" s="297"/>
      <c r="AC31" s="268"/>
      <c r="AD31" s="297"/>
      <c r="AE31" s="293"/>
      <c r="AF31" s="411">
        <v>0</v>
      </c>
    </row>
    <row r="32" spans="2:32" x14ac:dyDescent="0.3">
      <c r="O32" s="307" t="s">
        <v>397</v>
      </c>
      <c r="P32" s="308" t="s">
        <v>398</v>
      </c>
      <c r="Q32" s="309"/>
      <c r="R32" s="310"/>
      <c r="S32" s="413">
        <v>0</v>
      </c>
      <c r="T32" s="312"/>
      <c r="U32" s="307" t="s">
        <v>399</v>
      </c>
      <c r="V32" s="308" t="s">
        <v>400</v>
      </c>
      <c r="W32" s="310"/>
      <c r="X32" s="414">
        <v>0</v>
      </c>
      <c r="Y32" s="415"/>
      <c r="Z32" s="307" t="s">
        <v>401</v>
      </c>
      <c r="AA32" s="308" t="s">
        <v>402</v>
      </c>
      <c r="AB32" s="309"/>
      <c r="AC32" s="260"/>
      <c r="AD32" s="309"/>
      <c r="AE32" s="310"/>
      <c r="AF32" s="413">
        <v>0</v>
      </c>
    </row>
    <row r="33" spans="15:32" ht="15.5" x14ac:dyDescent="0.3">
      <c r="O33" s="416" t="s">
        <v>319</v>
      </c>
      <c r="P33" s="239"/>
      <c r="Q33" s="239"/>
      <c r="R33" s="239"/>
      <c r="S33" s="239"/>
      <c r="T33" s="315"/>
      <c r="U33" s="316"/>
      <c r="V33" s="239"/>
      <c r="W33" s="239"/>
      <c r="X33" s="239"/>
      <c r="Y33" s="239"/>
      <c r="Z33" s="400" t="s">
        <v>324</v>
      </c>
      <c r="AA33" s="266"/>
      <c r="AB33" s="402" t="s">
        <v>403</v>
      </c>
      <c r="AC33" s="406"/>
      <c r="AD33" s="265"/>
      <c r="AE33" s="265"/>
      <c r="AF33" s="265"/>
    </row>
    <row r="34" spans="15:32" x14ac:dyDescent="0.3">
      <c r="O34" s="241"/>
      <c r="P34" s="240"/>
      <c r="Q34" s="240"/>
      <c r="R34" s="240"/>
      <c r="S34" s="240"/>
      <c r="T34" s="317"/>
      <c r="U34" s="318"/>
      <c r="V34" s="240"/>
      <c r="W34" s="240"/>
      <c r="X34" s="240"/>
      <c r="Y34" s="240"/>
      <c r="Z34" s="286" t="s">
        <v>404</v>
      </c>
      <c r="AA34" s="292" t="s">
        <v>405</v>
      </c>
      <c r="AB34" s="297"/>
      <c r="AC34" s="268"/>
      <c r="AD34" s="297"/>
      <c r="AE34" s="293"/>
      <c r="AF34" s="411">
        <v>808445.82</v>
      </c>
    </row>
    <row r="35" spans="15:32" x14ac:dyDescent="0.3">
      <c r="O35" s="319" t="s">
        <v>406</v>
      </c>
      <c r="P35" s="268"/>
      <c r="Q35" s="268"/>
      <c r="R35" s="268"/>
      <c r="S35" s="268"/>
      <c r="T35" s="300"/>
      <c r="U35" s="320" t="s">
        <v>320</v>
      </c>
      <c r="V35" s="268"/>
      <c r="W35" s="268"/>
      <c r="X35" s="268"/>
      <c r="Y35" s="268"/>
      <c r="Z35" s="286" t="s">
        <v>407</v>
      </c>
      <c r="AA35" s="409" t="s">
        <v>317</v>
      </c>
      <c r="AB35" s="417">
        <v>20</v>
      </c>
      <c r="AC35" s="418" t="s">
        <v>408</v>
      </c>
      <c r="AD35" s="419">
        <v>808445.82</v>
      </c>
      <c r="AE35" s="293"/>
      <c r="AF35" s="420">
        <v>161689.16</v>
      </c>
    </row>
    <row r="36" spans="15:32" ht="14.5" thickBot="1" x14ac:dyDescent="0.35">
      <c r="O36" s="421"/>
      <c r="P36" s="325"/>
      <c r="Q36" s="325"/>
      <c r="R36" s="325"/>
      <c r="S36" s="325"/>
      <c r="T36" s="288"/>
      <c r="U36" s="326"/>
      <c r="V36" s="325"/>
      <c r="W36" s="325"/>
      <c r="X36" s="325"/>
      <c r="Y36" s="325"/>
      <c r="Z36" s="422"/>
      <c r="AA36" s="423"/>
      <c r="AB36" s="424"/>
      <c r="AC36" s="425"/>
      <c r="AD36" s="426"/>
      <c r="AE36" s="424"/>
      <c r="AF36" s="427"/>
    </row>
    <row r="37" spans="15:32" ht="14.5" thickBot="1" x14ac:dyDescent="0.35">
      <c r="O37" s="428" t="s">
        <v>321</v>
      </c>
      <c r="P37" s="144"/>
      <c r="Q37" s="144"/>
      <c r="R37" s="144"/>
      <c r="S37" s="240"/>
      <c r="T37" s="317"/>
      <c r="U37" s="318"/>
      <c r="V37" s="240"/>
      <c r="W37" s="240"/>
      <c r="X37" s="240"/>
      <c r="Y37" s="240"/>
      <c r="Z37" s="307" t="s">
        <v>409</v>
      </c>
      <c r="AA37" s="629" t="s">
        <v>410</v>
      </c>
      <c r="AB37" s="630"/>
      <c r="AC37" s="630"/>
      <c r="AD37" s="630"/>
      <c r="AE37" s="310"/>
      <c r="AF37" s="429">
        <v>970134.98</v>
      </c>
    </row>
    <row r="38" spans="15:32" ht="15.5" x14ac:dyDescent="0.3">
      <c r="O38" s="319" t="s">
        <v>406</v>
      </c>
      <c r="P38" s="268"/>
      <c r="Q38" s="268"/>
      <c r="R38" s="268"/>
      <c r="S38" s="268"/>
      <c r="T38" s="300"/>
      <c r="U38" s="320" t="s">
        <v>320</v>
      </c>
      <c r="V38" s="268"/>
      <c r="W38" s="268"/>
      <c r="X38" s="268"/>
      <c r="Y38" s="268"/>
      <c r="Z38" s="400" t="s">
        <v>411</v>
      </c>
      <c r="AA38" s="266"/>
      <c r="AB38" s="402" t="s">
        <v>412</v>
      </c>
      <c r="AC38" s="406"/>
      <c r="AD38" s="265"/>
      <c r="AE38" s="265"/>
      <c r="AF38" s="334"/>
    </row>
    <row r="39" spans="15:32" x14ac:dyDescent="0.3">
      <c r="O39" s="430" t="s">
        <v>322</v>
      </c>
      <c r="P39" s="325"/>
      <c r="Q39" s="325"/>
      <c r="R39" s="325"/>
      <c r="S39" s="325"/>
      <c r="T39" s="288"/>
      <c r="U39" s="431"/>
      <c r="V39" s="325"/>
      <c r="W39" s="325"/>
      <c r="X39" s="325"/>
      <c r="Y39" s="325"/>
      <c r="Z39" s="286" t="s">
        <v>413</v>
      </c>
      <c r="AA39" s="292" t="s">
        <v>414</v>
      </c>
      <c r="AB39" s="297"/>
      <c r="AC39" s="268"/>
      <c r="AD39" s="297"/>
      <c r="AE39" s="293"/>
      <c r="AF39" s="408">
        <v>0</v>
      </c>
    </row>
    <row r="40" spans="15:32" x14ac:dyDescent="0.3">
      <c r="O40" s="241"/>
      <c r="P40" s="240"/>
      <c r="Q40" s="240"/>
      <c r="R40" s="240"/>
      <c r="S40" s="240"/>
      <c r="T40" s="317"/>
      <c r="U40" s="432"/>
      <c r="V40" s="240"/>
      <c r="W40" s="240"/>
      <c r="X40" s="240"/>
      <c r="Y40" s="240"/>
      <c r="Z40" s="286" t="s">
        <v>415</v>
      </c>
      <c r="AA40" s="292" t="s">
        <v>416</v>
      </c>
      <c r="AB40" s="297"/>
      <c r="AC40" s="268"/>
      <c r="AD40" s="297"/>
      <c r="AE40" s="293"/>
      <c r="AF40" s="408">
        <v>0</v>
      </c>
    </row>
    <row r="41" spans="15:32" ht="14.5" thickBot="1" x14ac:dyDescent="0.35">
      <c r="O41" s="337" t="s">
        <v>406</v>
      </c>
      <c r="P41" s="260"/>
      <c r="Q41" s="260"/>
      <c r="R41" s="260"/>
      <c r="S41" s="260"/>
      <c r="T41" s="338"/>
      <c r="U41" s="339" t="s">
        <v>320</v>
      </c>
      <c r="V41" s="260"/>
      <c r="W41" s="260"/>
      <c r="X41" s="260"/>
      <c r="Y41" s="260"/>
      <c r="Z41" s="307" t="s">
        <v>417</v>
      </c>
      <c r="AA41" s="308" t="s">
        <v>418</v>
      </c>
      <c r="AB41" s="309"/>
      <c r="AC41" s="340"/>
      <c r="AD41" s="309"/>
      <c r="AE41" s="310"/>
      <c r="AF41" s="396">
        <v>0</v>
      </c>
    </row>
    <row r="44" spans="15:32" ht="18" x14ac:dyDescent="0.3">
      <c r="O44" s="631" t="s">
        <v>419</v>
      </c>
      <c r="P44" s="631"/>
      <c r="Q44" s="631"/>
      <c r="R44" s="631"/>
      <c r="S44" s="631"/>
      <c r="T44" s="631"/>
      <c r="U44" s="631"/>
      <c r="V44" s="631"/>
      <c r="W44" s="631"/>
      <c r="X44" s="631"/>
      <c r="Y44" s="631"/>
    </row>
    <row r="45" spans="15:32" x14ac:dyDescent="0.3">
      <c r="O45" s="343" t="s">
        <v>584</v>
      </c>
      <c r="P45" s="343"/>
      <c r="Q45" s="343"/>
      <c r="R45" s="343"/>
      <c r="S45" s="343"/>
      <c r="T45" s="343"/>
      <c r="U45" s="343"/>
      <c r="V45" s="343"/>
      <c r="W45" s="343"/>
      <c r="X45" s="343"/>
      <c r="Y45" s="343"/>
    </row>
    <row r="46" spans="15:32" x14ac:dyDescent="0.3">
      <c r="O46" s="343" t="s">
        <v>421</v>
      </c>
      <c r="P46" s="343"/>
      <c r="Q46" s="343"/>
      <c r="R46" s="343"/>
      <c r="S46" s="343"/>
      <c r="T46" s="343"/>
      <c r="U46" s="343"/>
      <c r="V46" s="343"/>
      <c r="W46" s="343"/>
      <c r="X46" s="343"/>
      <c r="Y46" s="343"/>
    </row>
    <row r="47" spans="15:32" x14ac:dyDescent="0.3">
      <c r="O47" s="344"/>
      <c r="P47" s="344"/>
      <c r="Q47" s="344"/>
      <c r="R47" s="343"/>
      <c r="S47" s="343"/>
      <c r="T47" s="343"/>
      <c r="U47" s="343"/>
      <c r="V47" s="343"/>
      <c r="W47" s="343"/>
      <c r="X47" s="343"/>
      <c r="Y47" s="343"/>
    </row>
    <row r="48" spans="15:32" x14ac:dyDescent="0.3">
      <c r="O48" s="345"/>
      <c r="P48" s="345"/>
      <c r="Q48" s="345"/>
      <c r="R48" s="345"/>
      <c r="S48" s="345"/>
      <c r="T48" s="345"/>
      <c r="U48" s="345"/>
      <c r="V48" s="345"/>
      <c r="W48" s="345"/>
      <c r="X48" s="345"/>
      <c r="Y48" s="345"/>
    </row>
    <row r="49" spans="15:25" x14ac:dyDescent="0.3">
      <c r="O49" s="433" t="s">
        <v>423</v>
      </c>
      <c r="P49" s="347"/>
      <c r="Q49" s="348"/>
      <c r="R49" s="348"/>
      <c r="S49" s="348"/>
      <c r="T49" s="349"/>
      <c r="U49" s="350"/>
      <c r="V49" s="350"/>
      <c r="W49" s="646"/>
      <c r="X49" s="647"/>
      <c r="Y49" s="648"/>
    </row>
    <row r="50" spans="15:25" x14ac:dyDescent="0.3">
      <c r="O50" s="632" t="s">
        <v>424</v>
      </c>
      <c r="P50" s="633"/>
      <c r="Q50" s="633"/>
      <c r="R50" s="633"/>
      <c r="S50" s="348"/>
      <c r="T50" s="349"/>
      <c r="U50" s="350"/>
      <c r="V50" s="350"/>
      <c r="W50" s="634" t="s">
        <v>585</v>
      </c>
      <c r="X50" s="635"/>
      <c r="Y50" s="349"/>
    </row>
    <row r="51" spans="15:25" x14ac:dyDescent="0.3">
      <c r="O51" s="632" t="s">
        <v>426</v>
      </c>
      <c r="P51" s="633"/>
      <c r="Q51" s="633"/>
      <c r="R51" s="348"/>
      <c r="S51" s="348"/>
      <c r="T51" s="349"/>
      <c r="U51" s="350"/>
      <c r="V51" s="350"/>
      <c r="W51" s="433" t="s">
        <v>586</v>
      </c>
      <c r="X51" s="350"/>
      <c r="Y51" s="349"/>
    </row>
    <row r="52" spans="15:25" x14ac:dyDescent="0.3">
      <c r="O52" s="345"/>
      <c r="P52" s="345"/>
      <c r="Q52" s="345"/>
      <c r="R52" s="345"/>
      <c r="S52" s="345"/>
      <c r="T52" s="345"/>
      <c r="U52" s="345"/>
      <c r="V52" s="345"/>
      <c r="W52" s="345"/>
      <c r="X52" s="345"/>
      <c r="Y52" s="345"/>
    </row>
    <row r="53" spans="15:25" ht="20" x14ac:dyDescent="0.3">
      <c r="O53" s="351" t="s">
        <v>428</v>
      </c>
      <c r="P53" s="351" t="s">
        <v>429</v>
      </c>
      <c r="Q53" s="351" t="s">
        <v>430</v>
      </c>
      <c r="R53" s="351" t="s">
        <v>65</v>
      </c>
      <c r="S53" s="351" t="s">
        <v>323</v>
      </c>
      <c r="T53" s="351" t="s">
        <v>431</v>
      </c>
      <c r="U53" s="351" t="s">
        <v>432</v>
      </c>
      <c r="V53" s="351" t="s">
        <v>433</v>
      </c>
      <c r="W53" s="351" t="s">
        <v>378</v>
      </c>
      <c r="X53" s="351" t="s">
        <v>81</v>
      </c>
      <c r="Y53" s="351" t="s">
        <v>434</v>
      </c>
    </row>
    <row r="54" spans="15:25" x14ac:dyDescent="0.3">
      <c r="O54" s="351" t="s">
        <v>190</v>
      </c>
      <c r="P54" s="351" t="s">
        <v>193</v>
      </c>
      <c r="Q54" s="351" t="s">
        <v>195</v>
      </c>
      <c r="R54" s="351" t="s">
        <v>214</v>
      </c>
      <c r="S54" s="351" t="s">
        <v>216</v>
      </c>
      <c r="T54" s="351" t="s">
        <v>218</v>
      </c>
      <c r="U54" s="351" t="s">
        <v>220</v>
      </c>
      <c r="V54" s="351" t="s">
        <v>222</v>
      </c>
      <c r="W54" s="351" t="s">
        <v>336</v>
      </c>
      <c r="X54" s="351" t="s">
        <v>339</v>
      </c>
      <c r="Y54" s="351" t="s">
        <v>341</v>
      </c>
    </row>
    <row r="55" spans="15:25" x14ac:dyDescent="0.3">
      <c r="O55" s="434"/>
      <c r="P55" s="434"/>
      <c r="Q55" s="434"/>
      <c r="R55" s="434"/>
      <c r="S55" s="434"/>
      <c r="T55" s="434"/>
      <c r="U55" s="434"/>
      <c r="V55" s="434"/>
      <c r="W55" s="434"/>
      <c r="X55" s="434"/>
      <c r="Y55" s="434"/>
    </row>
    <row r="56" spans="15:25" x14ac:dyDescent="0.3">
      <c r="O56" s="435"/>
      <c r="P56" s="436"/>
      <c r="Q56" s="437" t="s">
        <v>325</v>
      </c>
      <c r="R56" s="437" t="s">
        <v>435</v>
      </c>
      <c r="S56" s="437"/>
      <c r="T56" s="438"/>
      <c r="U56" s="439"/>
      <c r="V56" s="439">
        <v>563532.85</v>
      </c>
      <c r="W56" s="439">
        <v>244912.97</v>
      </c>
      <c r="X56" s="439">
        <v>808445.82</v>
      </c>
      <c r="Y56" s="438">
        <v>10251.58</v>
      </c>
    </row>
    <row r="57" spans="15:25" x14ac:dyDescent="0.3">
      <c r="O57" s="440"/>
      <c r="P57" s="441"/>
      <c r="Q57" s="442" t="s">
        <v>190</v>
      </c>
      <c r="R57" s="442" t="s">
        <v>436</v>
      </c>
      <c r="S57" s="442"/>
      <c r="T57" s="443"/>
      <c r="U57" s="444"/>
      <c r="V57" s="444">
        <v>0</v>
      </c>
      <c r="W57" s="444">
        <v>34482</v>
      </c>
      <c r="X57" s="444">
        <v>34482</v>
      </c>
      <c r="Y57" s="443">
        <v>0</v>
      </c>
    </row>
    <row r="58" spans="15:25" ht="40" x14ac:dyDescent="0.3">
      <c r="O58" s="363">
        <v>6</v>
      </c>
      <c r="P58" s="364" t="s">
        <v>507</v>
      </c>
      <c r="Q58" s="365" t="s">
        <v>326</v>
      </c>
      <c r="R58" s="365" t="s">
        <v>587</v>
      </c>
      <c r="S58" s="365" t="s">
        <v>70</v>
      </c>
      <c r="T58" s="366">
        <v>10000</v>
      </c>
      <c r="U58" s="367">
        <v>1.51</v>
      </c>
      <c r="V58" s="367">
        <v>0</v>
      </c>
      <c r="W58" s="367">
        <v>15100</v>
      </c>
      <c r="X58" s="367">
        <v>15100</v>
      </c>
      <c r="Y58" s="366">
        <v>0</v>
      </c>
    </row>
    <row r="59" spans="15:25" ht="30" x14ac:dyDescent="0.3">
      <c r="O59" s="363">
        <v>12</v>
      </c>
      <c r="P59" s="364" t="s">
        <v>507</v>
      </c>
      <c r="Q59" s="365" t="s">
        <v>328</v>
      </c>
      <c r="R59" s="365" t="s">
        <v>588</v>
      </c>
      <c r="S59" s="365" t="s">
        <v>70</v>
      </c>
      <c r="T59" s="366">
        <v>11000</v>
      </c>
      <c r="U59" s="367">
        <v>1.21</v>
      </c>
      <c r="V59" s="367">
        <v>0</v>
      </c>
      <c r="W59" s="367">
        <v>13310</v>
      </c>
      <c r="X59" s="367">
        <v>13310</v>
      </c>
      <c r="Y59" s="366">
        <v>0</v>
      </c>
    </row>
    <row r="60" spans="15:25" ht="40" x14ac:dyDescent="0.3">
      <c r="O60" s="363">
        <v>1</v>
      </c>
      <c r="P60" s="364" t="s">
        <v>589</v>
      </c>
      <c r="Q60" s="365" t="s">
        <v>329</v>
      </c>
      <c r="R60" s="365" t="s">
        <v>590</v>
      </c>
      <c r="S60" s="365" t="s">
        <v>330</v>
      </c>
      <c r="T60" s="366">
        <v>3300</v>
      </c>
      <c r="U60" s="367">
        <v>0.92</v>
      </c>
      <c r="V60" s="367">
        <v>0</v>
      </c>
      <c r="W60" s="367">
        <v>3036</v>
      </c>
      <c r="X60" s="367">
        <v>3036</v>
      </c>
      <c r="Y60" s="366">
        <v>0</v>
      </c>
    </row>
    <row r="61" spans="15:25" ht="20" x14ac:dyDescent="0.3">
      <c r="O61" s="363">
        <v>2</v>
      </c>
      <c r="P61" s="364" t="s">
        <v>589</v>
      </c>
      <c r="Q61" s="365" t="s">
        <v>331</v>
      </c>
      <c r="R61" s="365" t="s">
        <v>591</v>
      </c>
      <c r="S61" s="365" t="s">
        <v>70</v>
      </c>
      <c r="T61" s="366">
        <v>3300</v>
      </c>
      <c r="U61" s="367">
        <v>0.92</v>
      </c>
      <c r="V61" s="367">
        <v>0</v>
      </c>
      <c r="W61" s="367">
        <v>3036</v>
      </c>
      <c r="X61" s="367">
        <v>3036</v>
      </c>
      <c r="Y61" s="366">
        <v>0</v>
      </c>
    </row>
    <row r="62" spans="15:25" x14ac:dyDescent="0.3">
      <c r="O62" s="440"/>
      <c r="P62" s="441"/>
      <c r="Q62" s="442" t="s">
        <v>216</v>
      </c>
      <c r="R62" s="442" t="s">
        <v>506</v>
      </c>
      <c r="S62" s="442"/>
      <c r="T62" s="443"/>
      <c r="U62" s="444"/>
      <c r="V62" s="444">
        <v>562933</v>
      </c>
      <c r="W62" s="444">
        <v>73970</v>
      </c>
      <c r="X62" s="444">
        <v>636903</v>
      </c>
      <c r="Y62" s="443">
        <v>10251.58</v>
      </c>
    </row>
    <row r="63" spans="15:25" ht="30" x14ac:dyDescent="0.3">
      <c r="O63" s="363">
        <v>3</v>
      </c>
      <c r="P63" s="364" t="s">
        <v>507</v>
      </c>
      <c r="Q63" s="365" t="s">
        <v>332</v>
      </c>
      <c r="R63" s="365" t="s">
        <v>592</v>
      </c>
      <c r="S63" s="365" t="s">
        <v>70</v>
      </c>
      <c r="T63" s="366">
        <v>11000</v>
      </c>
      <c r="U63" s="367">
        <v>8.92</v>
      </c>
      <c r="V63" s="367">
        <v>80850</v>
      </c>
      <c r="W63" s="367">
        <v>17270</v>
      </c>
      <c r="X63" s="367">
        <v>98120</v>
      </c>
      <c r="Y63" s="366">
        <v>4826.58</v>
      </c>
    </row>
    <row r="64" spans="15:25" ht="40" x14ac:dyDescent="0.3">
      <c r="O64" s="363">
        <v>7</v>
      </c>
      <c r="P64" s="364" t="s">
        <v>507</v>
      </c>
      <c r="Q64" s="365" t="s">
        <v>333</v>
      </c>
      <c r="R64" s="365" t="s">
        <v>593</v>
      </c>
      <c r="S64" s="365" t="s">
        <v>70</v>
      </c>
      <c r="T64" s="366">
        <v>10000</v>
      </c>
      <c r="U64" s="367">
        <v>6.62</v>
      </c>
      <c r="V64" s="367">
        <v>9500</v>
      </c>
      <c r="W64" s="367">
        <v>56700</v>
      </c>
      <c r="X64" s="367">
        <v>66200</v>
      </c>
      <c r="Y64" s="366">
        <v>835</v>
      </c>
    </row>
    <row r="65" spans="15:25" ht="21" x14ac:dyDescent="0.3">
      <c r="O65" s="445">
        <v>8</v>
      </c>
      <c r="P65" s="446" t="s">
        <v>594</v>
      </c>
      <c r="Q65" s="447" t="s">
        <v>335</v>
      </c>
      <c r="R65" s="447" t="s">
        <v>595</v>
      </c>
      <c r="S65" s="447" t="s">
        <v>73</v>
      </c>
      <c r="T65" s="448">
        <v>1700</v>
      </c>
      <c r="U65" s="449">
        <v>277.99</v>
      </c>
      <c r="V65" s="449">
        <v>472583</v>
      </c>
      <c r="W65" s="449">
        <v>0</v>
      </c>
      <c r="X65" s="449">
        <v>472583</v>
      </c>
      <c r="Y65" s="448">
        <v>4590</v>
      </c>
    </row>
    <row r="66" spans="15:25" ht="26" x14ac:dyDescent="0.3">
      <c r="O66" s="440"/>
      <c r="P66" s="441"/>
      <c r="Q66" s="442" t="s">
        <v>336</v>
      </c>
      <c r="R66" s="442" t="s">
        <v>536</v>
      </c>
      <c r="S66" s="442"/>
      <c r="T66" s="443"/>
      <c r="U66" s="444"/>
      <c r="V66" s="444">
        <v>599.85</v>
      </c>
      <c r="W66" s="444">
        <v>50347.7</v>
      </c>
      <c r="X66" s="444">
        <v>50947.55</v>
      </c>
      <c r="Y66" s="443">
        <v>0</v>
      </c>
    </row>
    <row r="67" spans="15:25" ht="30" x14ac:dyDescent="0.3">
      <c r="O67" s="363">
        <v>9</v>
      </c>
      <c r="P67" s="364" t="s">
        <v>596</v>
      </c>
      <c r="Q67" s="365" t="s">
        <v>337</v>
      </c>
      <c r="R67" s="365" t="s">
        <v>597</v>
      </c>
      <c r="S67" s="365" t="s">
        <v>338</v>
      </c>
      <c r="T67" s="366">
        <v>6665</v>
      </c>
      <c r="U67" s="367">
        <v>3.51</v>
      </c>
      <c r="V67" s="367">
        <v>599.85</v>
      </c>
      <c r="W67" s="367">
        <v>22794.3</v>
      </c>
      <c r="X67" s="367">
        <v>23394.15</v>
      </c>
      <c r="Y67" s="366">
        <v>0</v>
      </c>
    </row>
    <row r="68" spans="15:25" ht="40" x14ac:dyDescent="0.3">
      <c r="O68" s="363">
        <v>10</v>
      </c>
      <c r="P68" s="364" t="s">
        <v>596</v>
      </c>
      <c r="Q68" s="365" t="s">
        <v>340</v>
      </c>
      <c r="R68" s="365" t="s">
        <v>598</v>
      </c>
      <c r="S68" s="365" t="s">
        <v>338</v>
      </c>
      <c r="T68" s="366">
        <v>15389.8</v>
      </c>
      <c r="U68" s="367">
        <v>0.49</v>
      </c>
      <c r="V68" s="367">
        <v>0</v>
      </c>
      <c r="W68" s="367">
        <v>7541</v>
      </c>
      <c r="X68" s="367">
        <v>7541</v>
      </c>
      <c r="Y68" s="366">
        <v>0</v>
      </c>
    </row>
    <row r="69" spans="15:25" ht="30" x14ac:dyDescent="0.3">
      <c r="O69" s="363">
        <v>11</v>
      </c>
      <c r="P69" s="364" t="s">
        <v>507</v>
      </c>
      <c r="Q69" s="365" t="s">
        <v>342</v>
      </c>
      <c r="R69" s="365" t="s">
        <v>599</v>
      </c>
      <c r="S69" s="365" t="s">
        <v>338</v>
      </c>
      <c r="T69" s="366">
        <v>4590</v>
      </c>
      <c r="U69" s="367">
        <v>4.3600000000000003</v>
      </c>
      <c r="V69" s="367">
        <v>0</v>
      </c>
      <c r="W69" s="367">
        <v>20012.400000000001</v>
      </c>
      <c r="X69" s="367">
        <v>20012.400000000001</v>
      </c>
      <c r="Y69" s="366">
        <v>0</v>
      </c>
    </row>
    <row r="70" spans="15:25" x14ac:dyDescent="0.3">
      <c r="O70" s="440"/>
      <c r="P70" s="441"/>
      <c r="Q70" s="442" t="s">
        <v>343</v>
      </c>
      <c r="R70" s="442" t="s">
        <v>578</v>
      </c>
      <c r="S70" s="442"/>
      <c r="T70" s="443"/>
      <c r="U70" s="444"/>
      <c r="V70" s="444">
        <v>0</v>
      </c>
      <c r="W70" s="444">
        <v>86113.27</v>
      </c>
      <c r="X70" s="444">
        <v>86113.27</v>
      </c>
      <c r="Y70" s="443">
        <v>0</v>
      </c>
    </row>
    <row r="71" spans="15:25" ht="30" x14ac:dyDescent="0.3">
      <c r="O71" s="363">
        <v>4</v>
      </c>
      <c r="P71" s="364" t="s">
        <v>507</v>
      </c>
      <c r="Q71" s="365" t="s">
        <v>344</v>
      </c>
      <c r="R71" s="365" t="s">
        <v>600</v>
      </c>
      <c r="S71" s="365" t="s">
        <v>338</v>
      </c>
      <c r="T71" s="366">
        <v>10251.58</v>
      </c>
      <c r="U71" s="367">
        <v>8.4</v>
      </c>
      <c r="V71" s="367">
        <v>0</v>
      </c>
      <c r="W71" s="367">
        <v>86113.27</v>
      </c>
      <c r="X71" s="367">
        <v>86113.27</v>
      </c>
      <c r="Y71" s="366">
        <v>0</v>
      </c>
    </row>
    <row r="72" spans="15:25" x14ac:dyDescent="0.3">
      <c r="O72" s="450"/>
      <c r="P72" s="451"/>
      <c r="Q72" s="452"/>
      <c r="R72" s="452" t="s">
        <v>582</v>
      </c>
      <c r="S72" s="452"/>
      <c r="T72" s="453"/>
      <c r="U72" s="454"/>
      <c r="V72" s="454">
        <v>563532.85</v>
      </c>
      <c r="W72" s="454">
        <v>244912.97</v>
      </c>
      <c r="X72" s="454">
        <v>808445.82</v>
      </c>
      <c r="Y72" s="453">
        <v>10251.58</v>
      </c>
    </row>
    <row r="73" spans="15:25" x14ac:dyDescent="0.3">
      <c r="O73" s="455"/>
      <c r="P73" s="456"/>
      <c r="Q73" s="457"/>
      <c r="R73" s="457"/>
      <c r="S73" s="457"/>
      <c r="T73" s="458"/>
      <c r="U73" s="459"/>
      <c r="V73" s="459"/>
      <c r="W73" s="459"/>
      <c r="X73" s="459"/>
      <c r="Y73" s="458"/>
    </row>
    <row r="74" spans="15:25" x14ac:dyDescent="0.3">
      <c r="O74" s="623" t="s">
        <v>601</v>
      </c>
      <c r="P74" s="623"/>
      <c r="Q74" s="623"/>
      <c r="R74" s="623"/>
      <c r="S74" s="623"/>
      <c r="T74" s="623"/>
      <c r="U74" s="623"/>
      <c r="V74" s="623"/>
      <c r="W74" s="623"/>
      <c r="X74" s="623"/>
      <c r="Y74" s="623"/>
    </row>
  </sheetData>
  <mergeCells count="27">
    <mergeCell ref="B19:I19"/>
    <mergeCell ref="B1:D2"/>
    <mergeCell ref="B14:I14"/>
    <mergeCell ref="B15:I15"/>
    <mergeCell ref="B13:D13"/>
    <mergeCell ref="B17:I17"/>
    <mergeCell ref="B16:I16"/>
    <mergeCell ref="B18:I18"/>
    <mergeCell ref="S8:AA8"/>
    <mergeCell ref="S14:AA14"/>
    <mergeCell ref="P15:R15"/>
    <mergeCell ref="S15:AA15"/>
    <mergeCell ref="W49:Y49"/>
    <mergeCell ref="S9:AA9"/>
    <mergeCell ref="S10:AA10"/>
    <mergeCell ref="P11:R11"/>
    <mergeCell ref="S12:AA12"/>
    <mergeCell ref="S13:AA13"/>
    <mergeCell ref="O74:Y74"/>
    <mergeCell ref="AE15:AF15"/>
    <mergeCell ref="V18:W18"/>
    <mergeCell ref="P31:R31"/>
    <mergeCell ref="AA37:AD37"/>
    <mergeCell ref="O44:Y44"/>
    <mergeCell ref="O50:R50"/>
    <mergeCell ref="W50:X50"/>
    <mergeCell ref="O51:Q5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topLeftCell="A16" workbookViewId="0">
      <selection activeCell="A31" sqref="A31"/>
    </sheetView>
  </sheetViews>
  <sheetFormatPr defaultColWidth="8.6640625" defaultRowHeight="14" x14ac:dyDescent="0.3"/>
  <cols>
    <col min="1" max="1" width="8.6640625" style="33"/>
    <col min="2" max="2" width="4.5" style="33" bestFit="1" customWidth="1"/>
    <col min="3" max="4" width="8.6640625" style="33"/>
    <col min="5" max="5" width="39.6640625" style="33" bestFit="1" customWidth="1"/>
    <col min="6" max="6" width="8.6640625" style="33"/>
    <col min="7" max="7" width="10.08203125" style="33" bestFit="1" customWidth="1"/>
    <col min="8" max="8" width="13.1640625" style="33" customWidth="1"/>
    <col min="9" max="9" width="16.9140625" style="33" bestFit="1" customWidth="1"/>
    <col min="10" max="16384" width="8.6640625" style="33"/>
  </cols>
  <sheetData>
    <row r="1" spans="2:9" x14ac:dyDescent="0.3">
      <c r="B1" s="661" t="s">
        <v>80</v>
      </c>
      <c r="C1" s="662"/>
      <c r="D1" s="663"/>
    </row>
    <row r="2" spans="2:9" ht="14.5" thickBot="1" x14ac:dyDescent="0.35">
      <c r="B2" s="664"/>
      <c r="C2" s="665"/>
      <c r="D2" s="666"/>
    </row>
    <row r="3" spans="2:9" ht="14.5" thickBot="1" x14ac:dyDescent="0.35"/>
    <row r="4" spans="2:9" s="44" customFormat="1" ht="25.25" customHeight="1" x14ac:dyDescent="0.3">
      <c r="B4" s="54" t="s">
        <v>62</v>
      </c>
      <c r="C4" s="55" t="s">
        <v>63</v>
      </c>
      <c r="D4" s="55" t="s">
        <v>64</v>
      </c>
      <c r="E4" s="55" t="s">
        <v>65</v>
      </c>
      <c r="F4" s="56" t="s">
        <v>66</v>
      </c>
      <c r="G4" s="55" t="s">
        <v>67</v>
      </c>
      <c r="H4" s="55" t="s">
        <v>68</v>
      </c>
      <c r="I4" s="60" t="s">
        <v>69</v>
      </c>
    </row>
    <row r="5" spans="2:9" s="44" customFormat="1" ht="50" customHeight="1" x14ac:dyDescent="0.3">
      <c r="B5" s="38">
        <v>1</v>
      </c>
      <c r="C5" s="40"/>
      <c r="D5" s="40"/>
      <c r="E5" s="51" t="s">
        <v>105</v>
      </c>
      <c r="F5" s="41" t="s">
        <v>71</v>
      </c>
      <c r="G5" s="61">
        <v>11000</v>
      </c>
      <c r="H5" s="62">
        <v>320</v>
      </c>
      <c r="I5" s="43">
        <f t="shared" ref="I5:I15" si="0">H5*G5</f>
        <v>3520000</v>
      </c>
    </row>
    <row r="6" spans="2:9" s="44" customFormat="1" ht="50" customHeight="1" x14ac:dyDescent="0.3">
      <c r="B6" s="38">
        <v>2</v>
      </c>
      <c r="C6" s="40"/>
      <c r="D6" s="40"/>
      <c r="E6" s="51" t="s">
        <v>91</v>
      </c>
      <c r="F6" s="52" t="s">
        <v>73</v>
      </c>
      <c r="G6" s="42">
        <v>2</v>
      </c>
      <c r="H6" s="42">
        <v>967000</v>
      </c>
      <c r="I6" s="43">
        <f t="shared" si="0"/>
        <v>1934000</v>
      </c>
    </row>
    <row r="7" spans="2:9" s="44" customFormat="1" ht="50" customHeight="1" x14ac:dyDescent="0.3">
      <c r="B7" s="38">
        <v>3</v>
      </c>
      <c r="C7" s="40"/>
      <c r="D7" s="40"/>
      <c r="E7" s="51" t="s">
        <v>90</v>
      </c>
      <c r="F7" s="52" t="s">
        <v>73</v>
      </c>
      <c r="G7" s="42">
        <v>2</v>
      </c>
      <c r="H7" s="42">
        <v>68000</v>
      </c>
      <c r="I7" s="43">
        <f t="shared" si="0"/>
        <v>136000</v>
      </c>
    </row>
    <row r="8" spans="2:9" s="44" customFormat="1" ht="50" customHeight="1" x14ac:dyDescent="0.3">
      <c r="B8" s="38">
        <v>4</v>
      </c>
      <c r="C8" s="40"/>
      <c r="D8" s="40"/>
      <c r="E8" s="51" t="s">
        <v>102</v>
      </c>
      <c r="F8" s="41" t="s">
        <v>73</v>
      </c>
      <c r="G8" s="42">
        <v>1</v>
      </c>
      <c r="H8" s="42">
        <v>145500</v>
      </c>
      <c r="I8" s="43">
        <f t="shared" si="0"/>
        <v>145500</v>
      </c>
    </row>
    <row r="9" spans="2:9" s="44" customFormat="1" ht="50" customHeight="1" x14ac:dyDescent="0.3">
      <c r="B9" s="38">
        <v>5</v>
      </c>
      <c r="C9" s="40"/>
      <c r="D9" s="40"/>
      <c r="E9" s="51" t="s">
        <v>101</v>
      </c>
      <c r="F9" s="41" t="s">
        <v>71</v>
      </c>
      <c r="G9" s="42">
        <v>750</v>
      </c>
      <c r="H9" s="42">
        <v>280</v>
      </c>
      <c r="I9" s="43">
        <f t="shared" si="0"/>
        <v>210000</v>
      </c>
    </row>
    <row r="10" spans="2:9" s="44" customFormat="1" ht="50" customHeight="1" x14ac:dyDescent="0.3">
      <c r="B10" s="38">
        <v>6</v>
      </c>
      <c r="C10" s="40"/>
      <c r="D10" s="40"/>
      <c r="E10" s="51" t="s">
        <v>106</v>
      </c>
      <c r="F10" s="41" t="s">
        <v>73</v>
      </c>
      <c r="G10" s="42">
        <v>6</v>
      </c>
      <c r="H10" s="42">
        <v>38000</v>
      </c>
      <c r="I10" s="43">
        <f t="shared" si="0"/>
        <v>228000</v>
      </c>
    </row>
    <row r="11" spans="2:9" s="44" customFormat="1" ht="50" customHeight="1" x14ac:dyDescent="0.3">
      <c r="B11" s="38">
        <v>7</v>
      </c>
      <c r="C11" s="40"/>
      <c r="D11" s="40"/>
      <c r="E11" s="51" t="s">
        <v>92</v>
      </c>
      <c r="F11" s="41" t="s">
        <v>70</v>
      </c>
      <c r="G11" s="42">
        <v>6000</v>
      </c>
      <c r="H11" s="42">
        <v>163</v>
      </c>
      <c r="I11" s="43">
        <f t="shared" si="0"/>
        <v>978000</v>
      </c>
    </row>
    <row r="12" spans="2:9" s="44" customFormat="1" ht="50" customHeight="1" x14ac:dyDescent="0.3">
      <c r="B12" s="38">
        <v>8</v>
      </c>
      <c r="C12" s="40"/>
      <c r="D12" s="40"/>
      <c r="E12" s="51" t="s">
        <v>103</v>
      </c>
      <c r="F12" s="41" t="s">
        <v>71</v>
      </c>
      <c r="G12" s="42">
        <v>1200</v>
      </c>
      <c r="H12" s="42">
        <v>78</v>
      </c>
      <c r="I12" s="43">
        <f t="shared" si="0"/>
        <v>93600</v>
      </c>
    </row>
    <row r="13" spans="2:9" s="44" customFormat="1" ht="50" customHeight="1" x14ac:dyDescent="0.3">
      <c r="B13" s="38">
        <v>9</v>
      </c>
      <c r="C13" s="40"/>
      <c r="D13" s="40"/>
      <c r="E13" s="51" t="s">
        <v>107</v>
      </c>
      <c r="F13" s="41" t="s">
        <v>71</v>
      </c>
      <c r="G13" s="42">
        <v>440</v>
      </c>
      <c r="H13" s="42">
        <v>285</v>
      </c>
      <c r="I13" s="43">
        <f t="shared" si="0"/>
        <v>125400</v>
      </c>
    </row>
    <row r="14" spans="2:9" s="44" customFormat="1" ht="50" customHeight="1" x14ac:dyDescent="0.3">
      <c r="B14" s="107">
        <v>10</v>
      </c>
      <c r="C14" s="108"/>
      <c r="D14" s="108"/>
      <c r="E14" s="109" t="s">
        <v>104</v>
      </c>
      <c r="F14" s="110" t="s">
        <v>72</v>
      </c>
      <c r="G14" s="48">
        <v>1</v>
      </c>
      <c r="H14" s="48">
        <v>91500</v>
      </c>
      <c r="I14" s="49">
        <f t="shared" si="0"/>
        <v>91500</v>
      </c>
    </row>
    <row r="15" spans="2:9" s="44" customFormat="1" ht="50" customHeight="1" thickBot="1" x14ac:dyDescent="0.35">
      <c r="B15" s="39">
        <v>11</v>
      </c>
      <c r="C15" s="45"/>
      <c r="D15" s="45"/>
      <c r="E15" s="53" t="s">
        <v>100</v>
      </c>
      <c r="F15" s="46" t="s">
        <v>73</v>
      </c>
      <c r="G15" s="47">
        <v>1</v>
      </c>
      <c r="H15" s="47">
        <v>38000</v>
      </c>
      <c r="I15" s="63">
        <f t="shared" si="0"/>
        <v>38000</v>
      </c>
    </row>
    <row r="16" spans="2:9" s="44" customFormat="1" ht="50" customHeight="1" thickBot="1" x14ac:dyDescent="0.35">
      <c r="B16" s="64"/>
      <c r="C16" s="64"/>
      <c r="D16" s="64"/>
      <c r="E16" s="64"/>
      <c r="F16" s="65"/>
      <c r="G16" s="65"/>
      <c r="H16" s="67" t="s">
        <v>81</v>
      </c>
      <c r="I16" s="66">
        <f>SUM(I5:I15)</f>
        <v>7500000</v>
      </c>
    </row>
    <row r="17" spans="2:9" s="44" customFormat="1" x14ac:dyDescent="0.3">
      <c r="B17" s="667" t="s">
        <v>88</v>
      </c>
      <c r="C17" s="667"/>
      <c r="D17" s="667"/>
    </row>
    <row r="18" spans="2:9" ht="84.65" customHeight="1" x14ac:dyDescent="0.3">
      <c r="B18" s="659" t="s">
        <v>123</v>
      </c>
      <c r="C18" s="660"/>
      <c r="D18" s="660"/>
      <c r="E18" s="660"/>
      <c r="F18" s="660"/>
      <c r="G18" s="660"/>
      <c r="H18" s="660"/>
      <c r="I18" s="660"/>
    </row>
    <row r="19" spans="2:9" ht="40.25" customHeight="1" x14ac:dyDescent="0.3">
      <c r="B19" s="659" t="s">
        <v>124</v>
      </c>
      <c r="C19" s="659"/>
      <c r="D19" s="659"/>
      <c r="E19" s="659"/>
      <c r="F19" s="659"/>
      <c r="G19" s="659"/>
      <c r="H19" s="659"/>
      <c r="I19" s="659"/>
    </row>
    <row r="20" spans="2:9" ht="40.25" customHeight="1" x14ac:dyDescent="0.3">
      <c r="B20" s="659" t="s">
        <v>125</v>
      </c>
      <c r="C20" s="659"/>
      <c r="D20" s="659"/>
      <c r="E20" s="659"/>
      <c r="F20" s="659"/>
      <c r="G20" s="659"/>
      <c r="H20" s="659"/>
      <c r="I20" s="659"/>
    </row>
    <row r="21" spans="2:9" ht="40.25" customHeight="1" x14ac:dyDescent="0.3">
      <c r="B21" s="659" t="s">
        <v>126</v>
      </c>
      <c r="C21" s="659"/>
      <c r="D21" s="659"/>
      <c r="E21" s="659"/>
      <c r="F21" s="659"/>
      <c r="G21" s="659"/>
      <c r="H21" s="659"/>
      <c r="I21" s="659"/>
    </row>
    <row r="22" spans="2:9" ht="40.25" customHeight="1" x14ac:dyDescent="0.3">
      <c r="B22" s="668" t="s">
        <v>109</v>
      </c>
      <c r="C22" s="669"/>
      <c r="D22" s="669"/>
      <c r="E22" s="669"/>
      <c r="F22" s="669"/>
      <c r="G22" s="669"/>
      <c r="H22" s="669"/>
      <c r="I22" s="670"/>
    </row>
    <row r="23" spans="2:9" ht="40.25" customHeight="1" x14ac:dyDescent="0.3">
      <c r="B23" s="659" t="s">
        <v>127</v>
      </c>
      <c r="C23" s="660"/>
      <c r="D23" s="660"/>
      <c r="E23" s="660"/>
      <c r="F23" s="660"/>
      <c r="G23" s="660"/>
      <c r="H23" s="660"/>
      <c r="I23" s="660"/>
    </row>
    <row r="24" spans="2:9" ht="40.25" customHeight="1" x14ac:dyDescent="0.3">
      <c r="B24" s="659" t="s">
        <v>108</v>
      </c>
      <c r="C24" s="660"/>
      <c r="D24" s="660"/>
      <c r="E24" s="660"/>
      <c r="F24" s="660"/>
      <c r="G24" s="660"/>
      <c r="H24" s="660"/>
      <c r="I24" s="660"/>
    </row>
    <row r="25" spans="2:9" ht="40.25" customHeight="1" x14ac:dyDescent="0.3">
      <c r="B25" s="659" t="s">
        <v>110</v>
      </c>
      <c r="C25" s="660"/>
      <c r="D25" s="660"/>
      <c r="E25" s="660"/>
      <c r="F25" s="660"/>
      <c r="G25" s="660"/>
      <c r="H25" s="660"/>
      <c r="I25" s="660"/>
    </row>
  </sheetData>
  <mergeCells count="10">
    <mergeCell ref="B24:I24"/>
    <mergeCell ref="B21:I21"/>
    <mergeCell ref="B22:I22"/>
    <mergeCell ref="B25:I25"/>
    <mergeCell ref="B1:D2"/>
    <mergeCell ref="B17:D17"/>
    <mergeCell ref="B18:I18"/>
    <mergeCell ref="B23:I23"/>
    <mergeCell ref="B19:I19"/>
    <mergeCell ref="B20:I2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topLeftCell="A4" workbookViewId="0">
      <selection activeCell="A31" sqref="A31"/>
    </sheetView>
  </sheetViews>
  <sheetFormatPr defaultColWidth="8.6640625" defaultRowHeight="14" x14ac:dyDescent="0.3"/>
  <cols>
    <col min="1" max="1" width="8.6640625" style="33"/>
    <col min="2" max="2" width="4.5" style="33" bestFit="1" customWidth="1"/>
    <col min="3" max="4" width="8.6640625" style="33"/>
    <col min="5" max="5" width="33.9140625" style="33" bestFit="1" customWidth="1"/>
    <col min="6" max="6" width="8.6640625" style="50"/>
    <col min="7" max="7" width="9.08203125" style="50" bestFit="1" customWidth="1"/>
    <col min="8" max="8" width="12.58203125" style="33" bestFit="1" customWidth="1"/>
    <col min="9" max="9" width="16.9140625" style="33" bestFit="1" customWidth="1"/>
    <col min="10" max="16384" width="8.6640625" style="33"/>
  </cols>
  <sheetData>
    <row r="1" spans="2:9" x14ac:dyDescent="0.3">
      <c r="B1" s="661" t="s">
        <v>80</v>
      </c>
      <c r="C1" s="662"/>
      <c r="D1" s="663"/>
    </row>
    <row r="2" spans="2:9" ht="14.5" thickBot="1" x14ac:dyDescent="0.35">
      <c r="B2" s="664"/>
      <c r="C2" s="665"/>
      <c r="D2" s="666"/>
    </row>
    <row r="3" spans="2:9" ht="14.5" thickBot="1" x14ac:dyDescent="0.35"/>
    <row r="4" spans="2:9" s="44" customFormat="1" ht="25.25" customHeight="1" x14ac:dyDescent="0.3">
      <c r="B4" s="54" t="s">
        <v>62</v>
      </c>
      <c r="C4" s="55" t="s">
        <v>63</v>
      </c>
      <c r="D4" s="55" t="s">
        <v>64</v>
      </c>
      <c r="E4" s="55" t="s">
        <v>65</v>
      </c>
      <c r="F4" s="56" t="s">
        <v>66</v>
      </c>
      <c r="G4" s="56" t="s">
        <v>67</v>
      </c>
      <c r="H4" s="55" t="s">
        <v>68</v>
      </c>
      <c r="I4" s="60" t="s">
        <v>69</v>
      </c>
    </row>
    <row r="5" spans="2:9" s="44" customFormat="1" ht="50" customHeight="1" x14ac:dyDescent="0.3">
      <c r="B5" s="38">
        <v>1</v>
      </c>
      <c r="C5" s="40"/>
      <c r="D5" s="40"/>
      <c r="E5" s="51" t="s">
        <v>93</v>
      </c>
      <c r="F5" s="41" t="s">
        <v>71</v>
      </c>
      <c r="G5" s="42">
        <v>3600</v>
      </c>
      <c r="H5" s="111">
        <v>450</v>
      </c>
      <c r="I5" s="112">
        <f>H5*G5</f>
        <v>1620000</v>
      </c>
    </row>
    <row r="6" spans="2:9" s="44" customFormat="1" ht="60.65" customHeight="1" x14ac:dyDescent="0.3">
      <c r="B6" s="38">
        <v>2</v>
      </c>
      <c r="C6" s="40"/>
      <c r="D6" s="40"/>
      <c r="E6" s="51" t="s">
        <v>94</v>
      </c>
      <c r="F6" s="41" t="s">
        <v>71</v>
      </c>
      <c r="G6" s="42">
        <v>5500</v>
      </c>
      <c r="H6" s="111">
        <v>980</v>
      </c>
      <c r="I6" s="112">
        <f t="shared" ref="I6:I9" si="0">H6*G6</f>
        <v>5390000</v>
      </c>
    </row>
    <row r="7" spans="2:9" s="44" customFormat="1" ht="50" customHeight="1" x14ac:dyDescent="0.3">
      <c r="B7" s="38">
        <v>3</v>
      </c>
      <c r="C7" s="40"/>
      <c r="D7" s="40"/>
      <c r="E7" s="51" t="s">
        <v>95</v>
      </c>
      <c r="F7" s="41" t="s">
        <v>71</v>
      </c>
      <c r="G7" s="42">
        <v>3600</v>
      </c>
      <c r="H7" s="111">
        <v>980</v>
      </c>
      <c r="I7" s="112">
        <f t="shared" si="0"/>
        <v>3528000</v>
      </c>
    </row>
    <row r="8" spans="2:9" s="44" customFormat="1" ht="50" customHeight="1" x14ac:dyDescent="0.3">
      <c r="B8" s="38">
        <v>4</v>
      </c>
      <c r="C8" s="40"/>
      <c r="D8" s="40"/>
      <c r="E8" s="51" t="s">
        <v>96</v>
      </c>
      <c r="F8" s="41" t="s">
        <v>73</v>
      </c>
      <c r="G8" s="42">
        <v>6</v>
      </c>
      <c r="H8" s="111">
        <v>21000</v>
      </c>
      <c r="I8" s="112">
        <f t="shared" si="0"/>
        <v>126000</v>
      </c>
    </row>
    <row r="9" spans="2:9" s="44" customFormat="1" ht="77" customHeight="1" thickBot="1" x14ac:dyDescent="0.35">
      <c r="B9" s="39">
        <v>5</v>
      </c>
      <c r="C9" s="45"/>
      <c r="D9" s="45"/>
      <c r="E9" s="53" t="s">
        <v>98</v>
      </c>
      <c r="F9" s="46" t="s">
        <v>72</v>
      </c>
      <c r="G9" s="47">
        <v>1</v>
      </c>
      <c r="H9" s="113">
        <v>3296000</v>
      </c>
      <c r="I9" s="114">
        <f t="shared" si="0"/>
        <v>3296000</v>
      </c>
    </row>
    <row r="10" spans="2:9" s="44" customFormat="1" ht="50" customHeight="1" thickBot="1" x14ac:dyDescent="0.35">
      <c r="B10" s="64"/>
      <c r="C10" s="64"/>
      <c r="D10" s="117" t="s">
        <v>97</v>
      </c>
      <c r="E10" s="64"/>
      <c r="F10" s="65"/>
      <c r="G10" s="65"/>
      <c r="H10" s="115" t="s">
        <v>81</v>
      </c>
      <c r="I10" s="116">
        <f>SUM(I5:I9)</f>
        <v>13960000</v>
      </c>
    </row>
    <row r="11" spans="2:9" x14ac:dyDescent="0.3">
      <c r="B11" s="667" t="s">
        <v>88</v>
      </c>
      <c r="C11" s="667"/>
      <c r="D11" s="667"/>
    </row>
    <row r="12" spans="2:9" ht="75.650000000000006" customHeight="1" x14ac:dyDescent="0.3">
      <c r="B12" s="659" t="s">
        <v>128</v>
      </c>
      <c r="C12" s="660"/>
      <c r="D12" s="660"/>
      <c r="E12" s="660"/>
      <c r="F12" s="660"/>
      <c r="G12" s="660"/>
      <c r="H12" s="660"/>
      <c r="I12" s="660"/>
    </row>
    <row r="13" spans="2:9" ht="40.25" customHeight="1" x14ac:dyDescent="0.3">
      <c r="B13" s="659" t="s">
        <v>129</v>
      </c>
      <c r="C13" s="660"/>
      <c r="D13" s="660"/>
      <c r="E13" s="660"/>
      <c r="F13" s="660"/>
      <c r="G13" s="660"/>
      <c r="H13" s="660"/>
      <c r="I13" s="660"/>
    </row>
    <row r="14" spans="2:9" ht="40.25" customHeight="1" x14ac:dyDescent="0.3">
      <c r="B14" s="659" t="s">
        <v>130</v>
      </c>
      <c r="C14" s="660"/>
      <c r="D14" s="660"/>
      <c r="E14" s="660"/>
      <c r="F14" s="660"/>
      <c r="G14" s="660"/>
      <c r="H14" s="660"/>
      <c r="I14" s="660"/>
    </row>
    <row r="15" spans="2:9" ht="40.25" customHeight="1" x14ac:dyDescent="0.3">
      <c r="B15" s="659" t="s">
        <v>144</v>
      </c>
      <c r="C15" s="660"/>
      <c r="D15" s="660"/>
      <c r="E15" s="660"/>
      <c r="F15" s="660"/>
      <c r="G15" s="660"/>
      <c r="H15" s="660"/>
      <c r="I15" s="660"/>
    </row>
  </sheetData>
  <mergeCells count="6">
    <mergeCell ref="B15:I15"/>
    <mergeCell ref="B1:D2"/>
    <mergeCell ref="B11:D11"/>
    <mergeCell ref="B12:I12"/>
    <mergeCell ref="B13:I13"/>
    <mergeCell ref="B14:I1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2"/>
  <sheetViews>
    <sheetView workbookViewId="0">
      <selection activeCell="O8" sqref="O8"/>
    </sheetView>
  </sheetViews>
  <sheetFormatPr defaultColWidth="8.6640625" defaultRowHeight="14" x14ac:dyDescent="0.3"/>
  <cols>
    <col min="1" max="1" width="8.6640625" style="33"/>
    <col min="2" max="2" width="4.5" style="50" bestFit="1" customWidth="1"/>
    <col min="3" max="4" width="8.6640625" style="33"/>
    <col min="5" max="5" width="28" style="33" bestFit="1" customWidth="1"/>
    <col min="6" max="6" width="8.6640625" style="50"/>
    <col min="7" max="7" width="9.08203125" style="33" bestFit="1" customWidth="1"/>
    <col min="8" max="8" width="12.4140625" style="33" customWidth="1"/>
    <col min="9" max="9" width="16.9140625" style="33" bestFit="1" customWidth="1"/>
    <col min="10" max="16384" width="8.6640625" style="33"/>
  </cols>
  <sheetData>
    <row r="1" spans="2:9" x14ac:dyDescent="0.3">
      <c r="B1" s="661" t="s">
        <v>80</v>
      </c>
      <c r="C1" s="662"/>
      <c r="D1" s="663"/>
    </row>
    <row r="2" spans="2:9" ht="14.5" thickBot="1" x14ac:dyDescent="0.35">
      <c r="B2" s="664"/>
      <c r="C2" s="665"/>
      <c r="D2" s="666"/>
    </row>
    <row r="3" spans="2:9" ht="14.5" thickBot="1" x14ac:dyDescent="0.35"/>
    <row r="4" spans="2:9" ht="25.25" customHeight="1" x14ac:dyDescent="0.3">
      <c r="B4" s="118" t="s">
        <v>62</v>
      </c>
      <c r="C4" s="119" t="s">
        <v>63</v>
      </c>
      <c r="D4" s="119" t="s">
        <v>64</v>
      </c>
      <c r="E4" s="119" t="s">
        <v>65</v>
      </c>
      <c r="F4" s="56" t="s">
        <v>66</v>
      </c>
      <c r="G4" s="119" t="s">
        <v>67</v>
      </c>
      <c r="H4" s="119" t="s">
        <v>68</v>
      </c>
      <c r="I4" s="120" t="s">
        <v>69</v>
      </c>
    </row>
    <row r="5" spans="2:9" ht="50" customHeight="1" x14ac:dyDescent="0.3">
      <c r="B5" s="38">
        <v>1</v>
      </c>
      <c r="C5" s="121"/>
      <c r="D5" s="121"/>
      <c r="E5" s="131" t="s">
        <v>604</v>
      </c>
      <c r="F5" s="41" t="s">
        <v>71</v>
      </c>
      <c r="G5" s="122">
        <v>1570</v>
      </c>
      <c r="H5" s="122">
        <v>360</v>
      </c>
      <c r="I5" s="123">
        <f>H5*G5</f>
        <v>565200</v>
      </c>
    </row>
    <row r="6" spans="2:9" ht="50" customHeight="1" x14ac:dyDescent="0.3">
      <c r="B6" s="38">
        <v>2</v>
      </c>
      <c r="C6" s="121"/>
      <c r="D6" s="121"/>
      <c r="E6" s="131" t="s">
        <v>99</v>
      </c>
      <c r="F6" s="41" t="s">
        <v>72</v>
      </c>
      <c r="G6" s="122">
        <v>1</v>
      </c>
      <c r="H6" s="122">
        <v>199950</v>
      </c>
      <c r="I6" s="123">
        <f t="shared" ref="I6:I7" si="0">H6*G6</f>
        <v>199950</v>
      </c>
    </row>
    <row r="7" spans="2:9" ht="50" customHeight="1" thickBot="1" x14ac:dyDescent="0.35">
      <c r="B7" s="39">
        <v>3</v>
      </c>
      <c r="C7" s="124"/>
      <c r="D7" s="124"/>
      <c r="E7" s="132" t="s">
        <v>113</v>
      </c>
      <c r="F7" s="46" t="s">
        <v>71</v>
      </c>
      <c r="G7" s="125">
        <v>1500</v>
      </c>
      <c r="H7" s="126">
        <v>100</v>
      </c>
      <c r="I7" s="127">
        <f t="shared" si="0"/>
        <v>150000</v>
      </c>
    </row>
    <row r="8" spans="2:9" ht="50" customHeight="1" thickBot="1" x14ac:dyDescent="0.35">
      <c r="C8" s="128"/>
      <c r="D8" s="128"/>
      <c r="E8" s="128"/>
      <c r="G8" s="128"/>
      <c r="H8" s="129" t="s">
        <v>81</v>
      </c>
      <c r="I8" s="130">
        <f>SUM(I5:I7)</f>
        <v>915150</v>
      </c>
    </row>
    <row r="9" spans="2:9" x14ac:dyDescent="0.3">
      <c r="B9" s="667" t="s">
        <v>88</v>
      </c>
      <c r="C9" s="667"/>
      <c r="D9" s="667"/>
    </row>
    <row r="10" spans="2:9" ht="87.65" customHeight="1" x14ac:dyDescent="0.3">
      <c r="B10" s="659" t="s">
        <v>605</v>
      </c>
      <c r="C10" s="660"/>
      <c r="D10" s="660"/>
      <c r="E10" s="660"/>
      <c r="F10" s="660"/>
      <c r="G10" s="660"/>
      <c r="H10" s="660"/>
      <c r="I10" s="660"/>
    </row>
    <row r="11" spans="2:9" ht="40.25" customHeight="1" x14ac:dyDescent="0.3">
      <c r="B11" s="659" t="s">
        <v>142</v>
      </c>
      <c r="C11" s="660"/>
      <c r="D11" s="660"/>
      <c r="E11" s="660"/>
      <c r="F11" s="660"/>
      <c r="G11" s="660"/>
      <c r="H11" s="660"/>
      <c r="I11" s="660"/>
    </row>
    <row r="12" spans="2:9" ht="40.25" customHeight="1" x14ac:dyDescent="0.3">
      <c r="B12" s="659" t="s">
        <v>143</v>
      </c>
      <c r="C12" s="660"/>
      <c r="D12" s="660"/>
      <c r="E12" s="660"/>
      <c r="F12" s="660"/>
      <c r="G12" s="660"/>
      <c r="H12" s="660"/>
      <c r="I12" s="660"/>
    </row>
  </sheetData>
  <mergeCells count="5">
    <mergeCell ref="B1:D2"/>
    <mergeCell ref="B9:D9"/>
    <mergeCell ref="B10:I10"/>
    <mergeCell ref="B11:I11"/>
    <mergeCell ref="B12:I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A4" workbookViewId="0">
      <selection activeCell="N7" sqref="N7"/>
    </sheetView>
  </sheetViews>
  <sheetFormatPr defaultColWidth="8.6640625" defaultRowHeight="14" x14ac:dyDescent="0.3"/>
  <cols>
    <col min="1" max="1" width="4.5" style="50" bestFit="1" customWidth="1"/>
    <col min="2" max="3" width="8.6640625" style="33"/>
    <col min="4" max="4" width="30" style="33" bestFit="1" customWidth="1"/>
    <col min="5" max="5" width="8.6640625" style="135"/>
    <col min="6" max="6" width="9.08203125" style="33" bestFit="1" customWidth="1"/>
    <col min="7" max="7" width="12.5" style="33" customWidth="1"/>
    <col min="8" max="8" width="16.9140625" style="33" bestFit="1" customWidth="1"/>
    <col min="9" max="16384" width="8.6640625" style="33"/>
  </cols>
  <sheetData>
    <row r="1" spans="1:8" x14ac:dyDescent="0.3">
      <c r="A1" s="661" t="s">
        <v>80</v>
      </c>
      <c r="B1" s="662"/>
      <c r="C1" s="663"/>
    </row>
    <row r="2" spans="1:8" ht="14.5" thickBot="1" x14ac:dyDescent="0.35">
      <c r="A2" s="664"/>
      <c r="B2" s="665"/>
      <c r="C2" s="666"/>
    </row>
    <row r="3" spans="1:8" ht="14.5" thickBot="1" x14ac:dyDescent="0.35"/>
    <row r="4" spans="1:8" ht="25.25" customHeight="1" x14ac:dyDescent="0.3">
      <c r="A4" s="118" t="s">
        <v>62</v>
      </c>
      <c r="B4" s="35" t="s">
        <v>63</v>
      </c>
      <c r="C4" s="35" t="s">
        <v>64</v>
      </c>
      <c r="D4" s="35" t="s">
        <v>65</v>
      </c>
      <c r="E4" s="137" t="s">
        <v>66</v>
      </c>
      <c r="F4" s="35" t="s">
        <v>67</v>
      </c>
      <c r="G4" s="35" t="s">
        <v>68</v>
      </c>
      <c r="H4" s="36" t="s">
        <v>69</v>
      </c>
    </row>
    <row r="5" spans="1:8" ht="63.65" customHeight="1" x14ac:dyDescent="0.3">
      <c r="A5" s="38">
        <v>1</v>
      </c>
      <c r="B5" s="121"/>
      <c r="C5" s="121"/>
      <c r="D5" s="133" t="s">
        <v>114</v>
      </c>
      <c r="E5" s="41" t="s">
        <v>71</v>
      </c>
      <c r="F5" s="122">
        <v>7000</v>
      </c>
      <c r="G5" s="122">
        <v>115</v>
      </c>
      <c r="H5" s="123">
        <f>G5*F5</f>
        <v>805000</v>
      </c>
    </row>
    <row r="6" spans="1:8" ht="50" customHeight="1" x14ac:dyDescent="0.3">
      <c r="A6" s="38">
        <v>2</v>
      </c>
      <c r="B6" s="121"/>
      <c r="C6" s="121"/>
      <c r="D6" s="133" t="s">
        <v>313</v>
      </c>
      <c r="E6" s="41" t="s">
        <v>73</v>
      </c>
      <c r="F6" s="122">
        <v>2</v>
      </c>
      <c r="G6" s="122">
        <v>97125</v>
      </c>
      <c r="H6" s="123">
        <f t="shared" ref="H6:H9" si="0">G6*F6</f>
        <v>194250</v>
      </c>
    </row>
    <row r="7" spans="1:8" ht="60.65" customHeight="1" x14ac:dyDescent="0.3">
      <c r="A7" s="38">
        <v>3</v>
      </c>
      <c r="B7" s="121"/>
      <c r="C7" s="121"/>
      <c r="D7" s="133" t="s">
        <v>112</v>
      </c>
      <c r="E7" s="41" t="s">
        <v>71</v>
      </c>
      <c r="F7" s="122">
        <v>3850</v>
      </c>
      <c r="G7" s="122">
        <v>75</v>
      </c>
      <c r="H7" s="123">
        <f t="shared" si="0"/>
        <v>288750</v>
      </c>
    </row>
    <row r="8" spans="1:8" ht="60.65" customHeight="1" x14ac:dyDescent="0.3">
      <c r="A8" s="107">
        <v>4</v>
      </c>
      <c r="B8" s="138"/>
      <c r="C8" s="138"/>
      <c r="D8" s="139" t="s">
        <v>116</v>
      </c>
      <c r="E8" s="110" t="s">
        <v>72</v>
      </c>
      <c r="F8" s="126">
        <v>1</v>
      </c>
      <c r="G8" s="126">
        <v>78000</v>
      </c>
      <c r="H8" s="123">
        <f t="shared" si="0"/>
        <v>78000</v>
      </c>
    </row>
    <row r="9" spans="1:8" ht="62.4" customHeight="1" thickBot="1" x14ac:dyDescent="0.35">
      <c r="A9" s="39">
        <v>5</v>
      </c>
      <c r="B9" s="124"/>
      <c r="C9" s="124"/>
      <c r="D9" s="132" t="s">
        <v>115</v>
      </c>
      <c r="E9" s="46" t="s">
        <v>73</v>
      </c>
      <c r="F9" s="125">
        <v>6</v>
      </c>
      <c r="G9" s="126">
        <v>19000</v>
      </c>
      <c r="H9" s="127">
        <f t="shared" si="0"/>
        <v>114000</v>
      </c>
    </row>
    <row r="10" spans="1:8" ht="50" customHeight="1" thickBot="1" x14ac:dyDescent="0.35">
      <c r="B10" s="128"/>
      <c r="C10" s="128"/>
      <c r="D10" s="128"/>
      <c r="E10" s="50"/>
      <c r="F10" s="128"/>
      <c r="G10" s="129" t="s">
        <v>81</v>
      </c>
      <c r="H10" s="130">
        <f>SUM(H5:H9)</f>
        <v>1480000</v>
      </c>
    </row>
    <row r="11" spans="1:8" x14ac:dyDescent="0.3">
      <c r="A11" s="667" t="s">
        <v>88</v>
      </c>
      <c r="B11" s="667"/>
      <c r="C11" s="667"/>
    </row>
    <row r="12" spans="1:8" ht="40.25" customHeight="1" x14ac:dyDescent="0.3">
      <c r="A12" s="659" t="s">
        <v>117</v>
      </c>
      <c r="B12" s="660"/>
      <c r="C12" s="660"/>
      <c r="D12" s="660"/>
      <c r="E12" s="660"/>
      <c r="F12" s="660"/>
      <c r="G12" s="660"/>
      <c r="H12" s="660"/>
    </row>
    <row r="13" spans="1:8" ht="67.25" customHeight="1" x14ac:dyDescent="0.3">
      <c r="A13" s="659" t="s">
        <v>141</v>
      </c>
      <c r="B13" s="660"/>
      <c r="C13" s="660"/>
      <c r="D13" s="660"/>
      <c r="E13" s="660"/>
      <c r="F13" s="660"/>
      <c r="G13" s="660"/>
      <c r="H13" s="660"/>
    </row>
  </sheetData>
  <mergeCells count="4">
    <mergeCell ref="A1:C2"/>
    <mergeCell ref="A11:C11"/>
    <mergeCell ref="A12:H12"/>
    <mergeCell ref="A13:H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ColWidth="8.6640625" defaultRowHeight="14" x14ac:dyDescent="0.3"/>
  <cols>
    <col min="1" max="1" width="95.5" style="33" customWidth="1"/>
    <col min="2" max="16384" width="8.6640625" style="33"/>
  </cols>
  <sheetData>
    <row r="1" spans="1:1" ht="101.5" x14ac:dyDescent="0.35">
      <c r="A1" s="477" t="s">
        <v>632</v>
      </c>
    </row>
    <row r="3" spans="1:1" ht="14.5" x14ac:dyDescent="0.35">
      <c r="A3" s="169" t="s">
        <v>273</v>
      </c>
    </row>
    <row r="4" spans="1:1" ht="14.5" x14ac:dyDescent="0.35">
      <c r="A4" s="169" t="s">
        <v>608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I8" sqref="I8:J8"/>
    </sheetView>
  </sheetViews>
  <sheetFormatPr defaultColWidth="8.6640625" defaultRowHeight="14" x14ac:dyDescent="0.3"/>
  <cols>
    <col min="1" max="1" width="4.5" style="33" bestFit="1" customWidth="1"/>
    <col min="2" max="3" width="8.6640625" style="33"/>
    <col min="4" max="4" width="41.4140625" style="33" bestFit="1" customWidth="1"/>
    <col min="5" max="5" width="8.6640625" style="33"/>
    <col min="6" max="6" width="9.08203125" style="33" bestFit="1" customWidth="1"/>
    <col min="7" max="7" width="12.58203125" style="33" bestFit="1" customWidth="1"/>
    <col min="8" max="8" width="16.9140625" style="33" bestFit="1" customWidth="1"/>
    <col min="9" max="10" width="14.1640625" style="33" bestFit="1" customWidth="1"/>
    <col min="11" max="16384" width="8.6640625" style="33"/>
  </cols>
  <sheetData>
    <row r="1" spans="1:10" x14ac:dyDescent="0.3">
      <c r="A1" s="661" t="s">
        <v>80</v>
      </c>
      <c r="B1" s="662"/>
      <c r="C1" s="663"/>
    </row>
    <row r="2" spans="1:10" ht="14.5" thickBot="1" x14ac:dyDescent="0.35">
      <c r="A2" s="664"/>
      <c r="B2" s="665"/>
      <c r="C2" s="666"/>
    </row>
    <row r="3" spans="1:10" ht="14.5" thickBot="1" x14ac:dyDescent="0.35"/>
    <row r="4" spans="1:10" ht="25.25" customHeight="1" x14ac:dyDescent="0.3">
      <c r="A4" s="147" t="s">
        <v>62</v>
      </c>
      <c r="B4" s="118" t="s">
        <v>63</v>
      </c>
      <c r="C4" s="56" t="s">
        <v>64</v>
      </c>
      <c r="D4" s="56" t="s">
        <v>65</v>
      </c>
      <c r="E4" s="56" t="s">
        <v>66</v>
      </c>
      <c r="F4" s="56" t="s">
        <v>67</v>
      </c>
      <c r="G4" s="56" t="s">
        <v>68</v>
      </c>
      <c r="H4" s="56" t="s">
        <v>69</v>
      </c>
      <c r="I4" s="56" t="s">
        <v>74</v>
      </c>
      <c r="J4" s="140" t="s">
        <v>75</v>
      </c>
    </row>
    <row r="5" spans="1:10" ht="50" customHeight="1" x14ac:dyDescent="0.3">
      <c r="A5" s="148">
        <v>1</v>
      </c>
      <c r="B5" s="38"/>
      <c r="C5" s="41"/>
      <c r="D5" s="134" t="s">
        <v>131</v>
      </c>
      <c r="E5" s="41" t="s">
        <v>71</v>
      </c>
      <c r="F5" s="42">
        <v>4100</v>
      </c>
      <c r="G5" s="42">
        <v>250</v>
      </c>
      <c r="H5" s="42">
        <f>G5*F5</f>
        <v>1025000</v>
      </c>
      <c r="I5" s="141">
        <v>1025000</v>
      </c>
      <c r="J5" s="150"/>
    </row>
    <row r="6" spans="1:10" ht="50" customHeight="1" x14ac:dyDescent="0.3">
      <c r="A6" s="148">
        <v>2</v>
      </c>
      <c r="B6" s="38"/>
      <c r="C6" s="41"/>
      <c r="D6" s="134" t="s">
        <v>119</v>
      </c>
      <c r="E6" s="52" t="s">
        <v>72</v>
      </c>
      <c r="F6" s="42">
        <v>1</v>
      </c>
      <c r="G6" s="42">
        <v>4512500</v>
      </c>
      <c r="H6" s="42">
        <f t="shared" ref="H6:H7" si="0">G6*F6</f>
        <v>4512500</v>
      </c>
      <c r="I6" s="143"/>
      <c r="J6" s="142">
        <f t="shared" ref="J6" si="1">H6-I6</f>
        <v>4512500</v>
      </c>
    </row>
    <row r="7" spans="1:10" ht="50" customHeight="1" thickBot="1" x14ac:dyDescent="0.35">
      <c r="A7" s="149">
        <v>3</v>
      </c>
      <c r="B7" s="39"/>
      <c r="C7" s="46"/>
      <c r="D7" s="132" t="s">
        <v>118</v>
      </c>
      <c r="E7" s="46" t="s">
        <v>72</v>
      </c>
      <c r="F7" s="47">
        <v>1</v>
      </c>
      <c r="G7" s="47">
        <v>5025000</v>
      </c>
      <c r="H7" s="47">
        <f t="shared" si="0"/>
        <v>5025000</v>
      </c>
      <c r="I7" s="151"/>
      <c r="J7" s="152">
        <f>SUM(H7*0.1)</f>
        <v>502500</v>
      </c>
    </row>
    <row r="8" spans="1:10" ht="50" customHeight="1" thickBot="1" x14ac:dyDescent="0.35">
      <c r="G8" s="50"/>
      <c r="H8" s="50"/>
      <c r="I8" s="58" t="s">
        <v>81</v>
      </c>
      <c r="J8" s="557">
        <f>SUM(J5:J7)</f>
        <v>5015000</v>
      </c>
    </row>
    <row r="9" spans="1:10" x14ac:dyDescent="0.3">
      <c r="A9" s="667" t="s">
        <v>88</v>
      </c>
      <c r="B9" s="667"/>
      <c r="C9" s="667"/>
    </row>
    <row r="10" spans="1:10" ht="40.25" customHeight="1" x14ac:dyDescent="0.3">
      <c r="A10" s="659" t="s">
        <v>120</v>
      </c>
      <c r="B10" s="660"/>
      <c r="C10" s="660"/>
      <c r="D10" s="660"/>
      <c r="E10" s="660"/>
      <c r="F10" s="660"/>
      <c r="G10" s="660"/>
      <c r="H10" s="660"/>
    </row>
    <row r="11" spans="1:10" ht="40.25" customHeight="1" x14ac:dyDescent="0.3">
      <c r="A11" s="668" t="s">
        <v>122</v>
      </c>
      <c r="B11" s="669"/>
      <c r="C11" s="669"/>
      <c r="D11" s="669"/>
      <c r="E11" s="669"/>
      <c r="F11" s="669"/>
      <c r="G11" s="669"/>
      <c r="H11" s="670"/>
    </row>
    <row r="12" spans="1:10" s="145" customFormat="1" ht="40.25" customHeight="1" x14ac:dyDescent="0.3">
      <c r="A12" s="659" t="s">
        <v>121</v>
      </c>
      <c r="B12" s="660"/>
      <c r="C12" s="660"/>
      <c r="D12" s="660"/>
      <c r="E12" s="660"/>
      <c r="F12" s="660"/>
      <c r="G12" s="660"/>
      <c r="H12" s="660"/>
    </row>
  </sheetData>
  <mergeCells count="5">
    <mergeCell ref="A1:C2"/>
    <mergeCell ref="A9:C9"/>
    <mergeCell ref="A10:H10"/>
    <mergeCell ref="A12:H12"/>
    <mergeCell ref="A11:H1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A31" sqref="A31"/>
    </sheetView>
  </sheetViews>
  <sheetFormatPr defaultColWidth="8.6640625" defaultRowHeight="14" x14ac:dyDescent="0.3"/>
  <cols>
    <col min="1" max="1" width="4.5" style="50" bestFit="1" customWidth="1"/>
    <col min="2" max="3" width="8.6640625" style="33"/>
    <col min="4" max="4" width="41.4140625" style="33" bestFit="1" customWidth="1"/>
    <col min="5" max="5" width="4.1640625" style="33" bestFit="1" customWidth="1"/>
    <col min="6" max="6" width="9.08203125" style="33" bestFit="1" customWidth="1"/>
    <col min="7" max="7" width="12.58203125" style="33" bestFit="1" customWidth="1"/>
    <col min="8" max="8" width="16.9140625" style="33" bestFit="1" customWidth="1"/>
    <col min="9" max="9" width="14.1640625" style="33" bestFit="1" customWidth="1"/>
    <col min="10" max="10" width="12.58203125" style="33" bestFit="1" customWidth="1"/>
    <col min="11" max="16384" width="8.6640625" style="33"/>
  </cols>
  <sheetData>
    <row r="1" spans="1:10" x14ac:dyDescent="0.3">
      <c r="A1" s="661" t="s">
        <v>80</v>
      </c>
      <c r="B1" s="662"/>
      <c r="C1" s="663"/>
    </row>
    <row r="2" spans="1:10" ht="14.5" thickBot="1" x14ac:dyDescent="0.35">
      <c r="A2" s="664"/>
      <c r="B2" s="665"/>
      <c r="C2" s="666"/>
    </row>
    <row r="3" spans="1:10" ht="14.5" thickBot="1" x14ac:dyDescent="0.35"/>
    <row r="4" spans="1:10" ht="25.25" customHeight="1" x14ac:dyDescent="0.3">
      <c r="A4" s="118" t="s">
        <v>62</v>
      </c>
      <c r="B4" s="56" t="s">
        <v>63</v>
      </c>
      <c r="C4" s="56" t="s">
        <v>64</v>
      </c>
      <c r="D4" s="56" t="s">
        <v>65</v>
      </c>
      <c r="E4" s="56" t="s">
        <v>66</v>
      </c>
      <c r="F4" s="56" t="s">
        <v>67</v>
      </c>
      <c r="G4" s="56" t="s">
        <v>68</v>
      </c>
      <c r="H4" s="56" t="s">
        <v>69</v>
      </c>
      <c r="I4" s="56" t="s">
        <v>74</v>
      </c>
      <c r="J4" s="140" t="s">
        <v>75</v>
      </c>
    </row>
    <row r="5" spans="1:10" ht="50" customHeight="1" x14ac:dyDescent="0.3">
      <c r="A5" s="38">
        <v>1</v>
      </c>
      <c r="B5" s="136"/>
      <c r="C5" s="136"/>
      <c r="D5" s="134" t="s">
        <v>132</v>
      </c>
      <c r="E5" s="146" t="s">
        <v>71</v>
      </c>
      <c r="F5" s="122">
        <v>3500</v>
      </c>
      <c r="G5" s="122">
        <v>265</v>
      </c>
      <c r="H5" s="122">
        <f>G5*F5</f>
        <v>927500</v>
      </c>
      <c r="I5" s="122">
        <f>SUM(H5)</f>
        <v>927500</v>
      </c>
      <c r="J5" s="155"/>
    </row>
    <row r="6" spans="1:10" ht="50" customHeight="1" x14ac:dyDescent="0.3">
      <c r="A6" s="38">
        <v>2</v>
      </c>
      <c r="B6" s="136"/>
      <c r="C6" s="136"/>
      <c r="D6" s="134" t="s">
        <v>135</v>
      </c>
      <c r="E6" s="146" t="s">
        <v>72</v>
      </c>
      <c r="F6" s="122">
        <v>1</v>
      </c>
      <c r="G6" s="122">
        <v>750000</v>
      </c>
      <c r="H6" s="122">
        <f t="shared" ref="H6:H7" si="0">G6*F6</f>
        <v>750000</v>
      </c>
      <c r="I6" s="122">
        <f>SUM(H6)</f>
        <v>750000</v>
      </c>
      <c r="J6" s="155"/>
    </row>
    <row r="7" spans="1:10" ht="50" customHeight="1" thickBot="1" x14ac:dyDescent="0.35">
      <c r="A7" s="39">
        <v>3</v>
      </c>
      <c r="B7" s="124"/>
      <c r="C7" s="124"/>
      <c r="D7" s="132" t="s">
        <v>137</v>
      </c>
      <c r="E7" s="153" t="s">
        <v>72</v>
      </c>
      <c r="F7" s="125">
        <v>1</v>
      </c>
      <c r="G7" s="125">
        <v>1677500</v>
      </c>
      <c r="H7" s="125">
        <f t="shared" si="0"/>
        <v>1677500</v>
      </c>
      <c r="I7" s="156"/>
      <c r="J7" s="157">
        <f>SUM(H7*0.1)</f>
        <v>167750</v>
      </c>
    </row>
    <row r="8" spans="1:10" ht="50" customHeight="1" thickBot="1" x14ac:dyDescent="0.35">
      <c r="B8" s="144"/>
      <c r="C8" s="144"/>
      <c r="D8" s="144"/>
      <c r="E8" s="144"/>
      <c r="F8" s="144"/>
      <c r="G8" s="144"/>
      <c r="H8" s="144"/>
      <c r="I8" s="129" t="s">
        <v>81</v>
      </c>
      <c r="J8" s="154">
        <f>SUM(J5:J7)</f>
        <v>167750</v>
      </c>
    </row>
    <row r="9" spans="1:10" x14ac:dyDescent="0.3">
      <c r="A9" s="667" t="s">
        <v>88</v>
      </c>
      <c r="B9" s="667"/>
      <c r="C9" s="667"/>
    </row>
    <row r="10" spans="1:10" ht="40.25" customHeight="1" x14ac:dyDescent="0.3">
      <c r="A10" s="659" t="s">
        <v>133</v>
      </c>
      <c r="B10" s="660"/>
      <c r="C10" s="660"/>
      <c r="D10" s="660"/>
      <c r="E10" s="660"/>
      <c r="F10" s="660"/>
      <c r="G10" s="660"/>
      <c r="H10" s="660"/>
      <c r="I10" s="660"/>
      <c r="J10" s="660"/>
    </row>
    <row r="11" spans="1:10" ht="40.25" customHeight="1" x14ac:dyDescent="0.3">
      <c r="A11" s="659" t="s">
        <v>134</v>
      </c>
      <c r="B11" s="660"/>
      <c r="C11" s="660"/>
      <c r="D11" s="660"/>
      <c r="E11" s="660"/>
      <c r="F11" s="660"/>
      <c r="G11" s="660"/>
      <c r="H11" s="660"/>
      <c r="I11" s="660"/>
      <c r="J11" s="660"/>
    </row>
    <row r="12" spans="1:10" ht="40.25" customHeight="1" x14ac:dyDescent="0.3">
      <c r="A12" s="659" t="s">
        <v>136</v>
      </c>
      <c r="B12" s="660"/>
      <c r="C12" s="660"/>
      <c r="D12" s="660"/>
      <c r="E12" s="660"/>
      <c r="F12" s="660"/>
      <c r="G12" s="660"/>
      <c r="H12" s="660"/>
      <c r="I12" s="660"/>
      <c r="J12" s="660"/>
    </row>
  </sheetData>
  <mergeCells count="5">
    <mergeCell ref="A1:C2"/>
    <mergeCell ref="A9:C9"/>
    <mergeCell ref="A10:J10"/>
    <mergeCell ref="A11:J11"/>
    <mergeCell ref="A12:J1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4"/>
  <sheetViews>
    <sheetView topLeftCell="A4" workbookViewId="0">
      <selection activeCell="M7" sqref="M7"/>
    </sheetView>
  </sheetViews>
  <sheetFormatPr defaultColWidth="8.6640625" defaultRowHeight="14" x14ac:dyDescent="0.3"/>
  <cols>
    <col min="1" max="1" width="4.5" style="33" bestFit="1" customWidth="1"/>
    <col min="2" max="3" width="8.6640625" style="33"/>
    <col min="4" max="4" width="32.1640625" style="33" bestFit="1" customWidth="1"/>
    <col min="5" max="5" width="8.6640625" style="33"/>
    <col min="6" max="6" width="10.08203125" style="33" bestFit="1" customWidth="1"/>
    <col min="7" max="7" width="12.1640625" style="33" customWidth="1"/>
    <col min="8" max="8" width="16.9140625" style="33" bestFit="1" customWidth="1"/>
    <col min="9" max="9" width="0" style="33" hidden="1" customWidth="1"/>
    <col min="10" max="19" width="8.6640625" style="33"/>
    <col min="20" max="20" width="21.08203125" style="33" customWidth="1"/>
    <col min="21" max="23" width="8.6640625" style="33"/>
    <col min="24" max="24" width="16.08203125" style="33" bestFit="1" customWidth="1"/>
    <col min="25" max="25" width="13.9140625" style="33" bestFit="1" customWidth="1"/>
    <col min="26" max="26" width="9.9140625" style="33" bestFit="1" customWidth="1"/>
    <col min="27" max="16384" width="8.6640625" style="33"/>
  </cols>
  <sheetData>
    <row r="1" spans="1:33" x14ac:dyDescent="0.3">
      <c r="A1" s="661" t="s">
        <v>80</v>
      </c>
      <c r="B1" s="662"/>
      <c r="C1" s="663"/>
    </row>
    <row r="2" spans="1:33" ht="14.5" thickBot="1" x14ac:dyDescent="0.35">
      <c r="A2" s="664"/>
      <c r="B2" s="665"/>
      <c r="C2" s="666"/>
      <c r="D2" s="37"/>
      <c r="E2" s="37"/>
      <c r="F2" s="37"/>
      <c r="G2" s="37"/>
      <c r="H2" s="37"/>
    </row>
    <row r="3" spans="1:33" ht="23.5" thickBot="1" x14ac:dyDescent="0.55000000000000004">
      <c r="A3" s="37"/>
      <c r="B3" s="37"/>
      <c r="C3" s="37"/>
      <c r="D3" s="37"/>
      <c r="E3" s="37"/>
      <c r="F3" s="37"/>
      <c r="G3" s="37"/>
      <c r="H3" s="37"/>
      <c r="Q3" s="234"/>
      <c r="R3" s="234"/>
      <c r="S3" s="234"/>
      <c r="T3" s="234"/>
      <c r="U3" s="234"/>
      <c r="V3" s="235" t="s">
        <v>314</v>
      </c>
      <c r="W3" s="234"/>
      <c r="X3" s="234"/>
      <c r="Y3" s="234"/>
      <c r="Z3" s="234"/>
      <c r="AA3" s="234"/>
      <c r="AB3" s="234"/>
      <c r="AC3" s="234"/>
      <c r="AD3" s="234"/>
      <c r="AE3" s="234"/>
      <c r="AF3" s="234"/>
      <c r="AG3" s="234"/>
    </row>
    <row r="4" spans="1:33" ht="25.25" customHeight="1" x14ac:dyDescent="0.3">
      <c r="A4" s="118" t="s">
        <v>62</v>
      </c>
      <c r="B4" s="56" t="s">
        <v>63</v>
      </c>
      <c r="C4" s="56" t="s">
        <v>64</v>
      </c>
      <c r="D4" s="56" t="s">
        <v>65</v>
      </c>
      <c r="E4" s="56" t="s">
        <v>66</v>
      </c>
      <c r="F4" s="56" t="s">
        <v>67</v>
      </c>
      <c r="G4" s="56" t="s">
        <v>68</v>
      </c>
      <c r="H4" s="57" t="s">
        <v>69</v>
      </c>
      <c r="Q4" s="237"/>
      <c r="R4" s="237"/>
      <c r="S4" s="237"/>
      <c r="T4" s="237"/>
      <c r="U4" s="237"/>
      <c r="V4" s="237"/>
      <c r="W4" s="237"/>
      <c r="X4" s="237"/>
      <c r="Y4" s="237"/>
      <c r="Z4" s="237"/>
      <c r="AA4" s="237"/>
      <c r="AB4" s="237"/>
      <c r="AC4" s="237"/>
      <c r="AD4" s="237"/>
      <c r="AE4" s="237"/>
      <c r="AF4" s="237"/>
      <c r="AG4" s="237"/>
    </row>
    <row r="5" spans="1:33" ht="50" customHeight="1" thickBot="1" x14ac:dyDescent="0.35">
      <c r="A5" s="38">
        <v>1</v>
      </c>
      <c r="B5" s="41"/>
      <c r="C5" s="41"/>
      <c r="D5" s="160" t="s">
        <v>606</v>
      </c>
      <c r="E5" s="52" t="s">
        <v>70</v>
      </c>
      <c r="F5" s="42">
        <v>18200</v>
      </c>
      <c r="G5" s="42">
        <v>163</v>
      </c>
      <c r="H5" s="43">
        <f>G5*F5</f>
        <v>2966600</v>
      </c>
      <c r="I5" s="34" t="s">
        <v>76</v>
      </c>
      <c r="Q5" s="239"/>
      <c r="R5" s="239"/>
      <c r="S5" s="239"/>
      <c r="T5" s="239"/>
      <c r="U5" s="239"/>
      <c r="V5" s="239"/>
      <c r="W5" s="239"/>
      <c r="X5" s="239"/>
      <c r="Y5" s="239"/>
      <c r="Z5" s="239"/>
      <c r="AA5" s="239"/>
      <c r="AB5" s="239"/>
      <c r="AC5" s="239"/>
      <c r="AD5" s="240"/>
      <c r="AE5" s="239"/>
      <c r="AF5" s="239"/>
      <c r="AG5" s="239"/>
    </row>
    <row r="6" spans="1:33" ht="50" customHeight="1" x14ac:dyDescent="0.3">
      <c r="A6" s="38">
        <v>2</v>
      </c>
      <c r="B6" s="41"/>
      <c r="C6" s="41"/>
      <c r="D6" s="160" t="s">
        <v>145</v>
      </c>
      <c r="E6" s="52" t="s">
        <v>70</v>
      </c>
      <c r="F6" s="42">
        <v>13400</v>
      </c>
      <c r="G6" s="42">
        <v>163</v>
      </c>
      <c r="H6" s="43">
        <f t="shared" ref="H6:H9" si="0">G6*F6</f>
        <v>2184200</v>
      </c>
      <c r="I6" s="34" t="s">
        <v>77</v>
      </c>
      <c r="Q6" s="240" t="s">
        <v>345</v>
      </c>
      <c r="R6" s="240"/>
      <c r="S6" s="240"/>
      <c r="T6" s="687" t="s">
        <v>346</v>
      </c>
      <c r="U6" s="688"/>
      <c r="V6" s="688"/>
      <c r="W6" s="688"/>
      <c r="X6" s="688"/>
      <c r="Y6" s="688"/>
      <c r="Z6" s="688"/>
      <c r="AA6" s="688"/>
      <c r="AB6" s="689"/>
      <c r="AC6" s="240"/>
      <c r="AD6" s="240"/>
      <c r="AE6" s="240" t="s">
        <v>347</v>
      </c>
      <c r="AF6" s="242"/>
      <c r="AG6" s="243"/>
    </row>
    <row r="7" spans="1:33" ht="50" customHeight="1" x14ac:dyDescent="0.3">
      <c r="A7" s="38">
        <v>3</v>
      </c>
      <c r="B7" s="41"/>
      <c r="C7" s="41"/>
      <c r="D7" s="160" t="s">
        <v>146</v>
      </c>
      <c r="E7" s="52" t="s">
        <v>71</v>
      </c>
      <c r="F7" s="42">
        <v>1700</v>
      </c>
      <c r="G7" s="42">
        <v>93</v>
      </c>
      <c r="H7" s="43">
        <f t="shared" si="0"/>
        <v>158100</v>
      </c>
      <c r="Q7" s="240" t="s">
        <v>348</v>
      </c>
      <c r="R7" s="240"/>
      <c r="S7" s="240"/>
      <c r="T7" s="690" t="s">
        <v>349</v>
      </c>
      <c r="U7" s="650"/>
      <c r="V7" s="650"/>
      <c r="W7" s="650"/>
      <c r="X7" s="650"/>
      <c r="Y7" s="650"/>
      <c r="Z7" s="650"/>
      <c r="AA7" s="650"/>
      <c r="AB7" s="651"/>
      <c r="AC7" s="240"/>
      <c r="AD7" s="240"/>
      <c r="AE7" s="240" t="s">
        <v>350</v>
      </c>
      <c r="AF7" s="244"/>
      <c r="AG7" s="245"/>
    </row>
    <row r="8" spans="1:33" ht="50" customHeight="1" thickBot="1" x14ac:dyDescent="0.35">
      <c r="A8" s="38">
        <v>4</v>
      </c>
      <c r="B8" s="41"/>
      <c r="C8" s="41"/>
      <c r="D8" s="134" t="s">
        <v>139</v>
      </c>
      <c r="E8" s="52" t="s">
        <v>72</v>
      </c>
      <c r="F8" s="42">
        <v>1</v>
      </c>
      <c r="G8" s="42">
        <v>450000</v>
      </c>
      <c r="H8" s="43">
        <f t="shared" si="0"/>
        <v>450000</v>
      </c>
      <c r="Q8" s="240"/>
      <c r="R8" s="240"/>
      <c r="S8" s="240"/>
      <c r="T8" s="652" t="s">
        <v>351</v>
      </c>
      <c r="U8" s="653"/>
      <c r="V8" s="653"/>
      <c r="W8" s="653"/>
      <c r="X8" s="653"/>
      <c r="Y8" s="653"/>
      <c r="Z8" s="653"/>
      <c r="AA8" s="653"/>
      <c r="AB8" s="654"/>
      <c r="AC8" s="240"/>
      <c r="AD8" s="240"/>
      <c r="AE8" s="240" t="s">
        <v>352</v>
      </c>
      <c r="AF8" s="246"/>
      <c r="AG8" s="247"/>
    </row>
    <row r="9" spans="1:33" ht="50" customHeight="1" thickBot="1" x14ac:dyDescent="0.35">
      <c r="A9" s="107">
        <v>5</v>
      </c>
      <c r="B9" s="159"/>
      <c r="C9" s="159"/>
      <c r="D9" s="134" t="s">
        <v>140</v>
      </c>
      <c r="E9" s="52" t="s">
        <v>72</v>
      </c>
      <c r="F9" s="42">
        <v>1</v>
      </c>
      <c r="G9" s="42">
        <v>471200</v>
      </c>
      <c r="H9" s="43">
        <f t="shared" si="0"/>
        <v>471200</v>
      </c>
      <c r="Q9" s="691"/>
      <c r="R9" s="691"/>
      <c r="S9" s="691"/>
      <c r="T9" s="240"/>
      <c r="U9" s="240"/>
      <c r="V9" s="240"/>
      <c r="W9" s="240"/>
      <c r="X9" s="240"/>
      <c r="Y9" s="240"/>
      <c r="Z9" s="240"/>
      <c r="AA9" s="240"/>
      <c r="AB9" s="240"/>
      <c r="AC9" s="240"/>
      <c r="AD9" s="240"/>
      <c r="AE9" s="240" t="s">
        <v>353</v>
      </c>
      <c r="AF9" s="240" t="s">
        <v>354</v>
      </c>
      <c r="AG9" s="240"/>
    </row>
    <row r="10" spans="1:33" ht="50" customHeight="1" thickBot="1" x14ac:dyDescent="0.35">
      <c r="A10" s="39">
        <v>6</v>
      </c>
      <c r="B10" s="46"/>
      <c r="C10" s="46"/>
      <c r="D10" s="132" t="s">
        <v>138</v>
      </c>
      <c r="E10" s="158" t="s">
        <v>70</v>
      </c>
      <c r="F10" s="47">
        <v>5700</v>
      </c>
      <c r="G10" s="47">
        <v>73</v>
      </c>
      <c r="H10" s="63">
        <f>G10*F10</f>
        <v>416100</v>
      </c>
      <c r="I10" s="34" t="s">
        <v>78</v>
      </c>
      <c r="Q10" s="240" t="s">
        <v>321</v>
      </c>
      <c r="R10" s="240"/>
      <c r="S10" s="240"/>
      <c r="T10" s="692" t="s">
        <v>351</v>
      </c>
      <c r="U10" s="693"/>
      <c r="V10" s="693"/>
      <c r="W10" s="693"/>
      <c r="X10" s="693"/>
      <c r="Y10" s="693"/>
      <c r="Z10" s="693"/>
      <c r="AA10" s="693"/>
      <c r="AB10" s="694"/>
      <c r="AC10" s="240"/>
      <c r="AD10" s="240"/>
      <c r="AE10" s="248"/>
      <c r="AF10" s="249"/>
      <c r="AG10" s="250"/>
    </row>
    <row r="11" spans="1:33" ht="50" customHeight="1" thickBot="1" x14ac:dyDescent="0.35">
      <c r="A11" s="50"/>
      <c r="B11" s="50"/>
      <c r="C11" s="50"/>
      <c r="D11" s="50"/>
      <c r="E11" s="50"/>
      <c r="F11" s="50"/>
      <c r="G11" s="58" t="s">
        <v>81</v>
      </c>
      <c r="H11" s="59">
        <f>SUM(H5:H10)</f>
        <v>6646200</v>
      </c>
      <c r="Q11" s="240" t="s">
        <v>319</v>
      </c>
      <c r="R11" s="240"/>
      <c r="S11" s="240"/>
      <c r="T11" s="679" t="s">
        <v>351</v>
      </c>
      <c r="U11" s="680"/>
      <c r="V11" s="680"/>
      <c r="W11" s="680"/>
      <c r="X11" s="680"/>
      <c r="Y11" s="680"/>
      <c r="Z11" s="680"/>
      <c r="AA11" s="680"/>
      <c r="AB11" s="681"/>
      <c r="AC11" s="240"/>
      <c r="AD11" s="240"/>
      <c r="AE11" s="248"/>
      <c r="AF11" s="249"/>
      <c r="AG11" s="250"/>
    </row>
    <row r="12" spans="1:33" ht="14.5" thickBot="1" x14ac:dyDescent="0.35">
      <c r="A12" s="667" t="s">
        <v>88</v>
      </c>
      <c r="B12" s="667"/>
      <c r="C12" s="667"/>
      <c r="Q12" s="240" t="s">
        <v>322</v>
      </c>
      <c r="R12" s="240"/>
      <c r="S12" s="240"/>
      <c r="T12" s="679" t="s">
        <v>351</v>
      </c>
      <c r="U12" s="680"/>
      <c r="V12" s="680"/>
      <c r="W12" s="680"/>
      <c r="X12" s="680"/>
      <c r="Y12" s="680"/>
      <c r="Z12" s="680"/>
      <c r="AA12" s="680"/>
      <c r="AB12" s="681"/>
      <c r="AC12" s="240"/>
      <c r="AD12" s="240"/>
      <c r="AE12" s="248"/>
      <c r="AF12" s="249"/>
      <c r="AG12" s="250"/>
    </row>
    <row r="13" spans="1:33" ht="77.400000000000006" customHeight="1" thickBot="1" x14ac:dyDescent="0.35">
      <c r="A13" s="659" t="s">
        <v>147</v>
      </c>
      <c r="B13" s="660"/>
      <c r="C13" s="660"/>
      <c r="D13" s="660"/>
      <c r="E13" s="660"/>
      <c r="F13" s="660"/>
      <c r="G13" s="660"/>
      <c r="H13" s="660"/>
      <c r="Q13" s="642" t="s">
        <v>355</v>
      </c>
      <c r="R13" s="642"/>
      <c r="S13" s="642"/>
      <c r="T13" s="682" t="s">
        <v>316</v>
      </c>
      <c r="U13" s="683"/>
      <c r="V13" s="683"/>
      <c r="W13" s="683"/>
      <c r="X13" s="683"/>
      <c r="Y13" s="683"/>
      <c r="Z13" s="683"/>
      <c r="AA13" s="683"/>
      <c r="AB13" s="684"/>
      <c r="AC13" s="252"/>
      <c r="AD13" s="252"/>
      <c r="AE13" s="253"/>
      <c r="AF13" s="685"/>
      <c r="AG13" s="686"/>
    </row>
    <row r="14" spans="1:33" ht="40.25" customHeight="1" thickBot="1" x14ac:dyDescent="0.35">
      <c r="A14" s="659" t="s">
        <v>148</v>
      </c>
      <c r="B14" s="660"/>
      <c r="C14" s="660"/>
      <c r="D14" s="660"/>
      <c r="E14" s="660"/>
      <c r="F14" s="660"/>
      <c r="G14" s="660"/>
      <c r="H14" s="660"/>
      <c r="Q14" s="252"/>
      <c r="R14" s="252"/>
      <c r="S14" s="252"/>
      <c r="T14" s="254"/>
      <c r="U14" s="252"/>
      <c r="V14" s="252"/>
      <c r="W14" s="252"/>
      <c r="X14" s="252"/>
      <c r="Y14" s="252"/>
      <c r="Z14" s="252"/>
      <c r="AA14" s="252"/>
      <c r="AB14" s="252"/>
      <c r="AC14" s="252"/>
      <c r="AD14" s="252"/>
      <c r="AE14" s="254"/>
      <c r="AF14" s="254"/>
      <c r="AG14" s="252"/>
    </row>
    <row r="15" spans="1:33" ht="62.4" customHeight="1" thickBot="1" x14ac:dyDescent="0.35">
      <c r="A15" s="668" t="s">
        <v>149</v>
      </c>
      <c r="B15" s="669"/>
      <c r="C15" s="669"/>
      <c r="D15" s="669"/>
      <c r="E15" s="669"/>
      <c r="F15" s="669"/>
      <c r="G15" s="669"/>
      <c r="H15" s="670"/>
      <c r="Q15" s="240"/>
      <c r="R15" s="240"/>
      <c r="S15" s="240"/>
      <c r="T15" s="255" t="s">
        <v>356</v>
      </c>
      <c r="U15" s="240"/>
      <c r="V15" s="252"/>
      <c r="W15" s="240" t="s">
        <v>357</v>
      </c>
      <c r="X15" s="252"/>
      <c r="Y15" s="240"/>
      <c r="Z15" s="240"/>
      <c r="AA15" s="240"/>
      <c r="AB15" s="240"/>
      <c r="AC15" s="240"/>
      <c r="AD15" s="240"/>
      <c r="AE15" s="240" t="s">
        <v>358</v>
      </c>
      <c r="AF15" s="256"/>
      <c r="AG15" s="243"/>
    </row>
    <row r="16" spans="1:33" ht="40.25" customHeight="1" thickBot="1" x14ac:dyDescent="0.35">
      <c r="A16" s="660" t="s">
        <v>150</v>
      </c>
      <c r="B16" s="660"/>
      <c r="C16" s="660"/>
      <c r="D16" s="660"/>
      <c r="E16" s="660"/>
      <c r="F16" s="660"/>
      <c r="G16" s="660"/>
      <c r="H16" s="660"/>
      <c r="Q16" s="240"/>
      <c r="R16" s="240"/>
      <c r="S16" s="240"/>
      <c r="T16" s="253"/>
      <c r="U16" s="240"/>
      <c r="V16" s="252"/>
      <c r="W16" s="675">
        <v>44257</v>
      </c>
      <c r="X16" s="627"/>
      <c r="Y16" s="240"/>
      <c r="Z16" s="240"/>
      <c r="AA16" s="240"/>
      <c r="AB16" s="240"/>
      <c r="AC16" s="240"/>
      <c r="AD16" s="240"/>
      <c r="AE16" s="257" t="s">
        <v>359</v>
      </c>
      <c r="AF16" s="258"/>
      <c r="AG16" s="247"/>
    </row>
    <row r="17" spans="1:33" ht="40.25" customHeight="1" x14ac:dyDescent="0.3">
      <c r="A17" s="659" t="s">
        <v>151</v>
      </c>
      <c r="B17" s="660"/>
      <c r="C17" s="660"/>
      <c r="D17" s="660"/>
      <c r="E17" s="660"/>
      <c r="F17" s="660"/>
      <c r="G17" s="660"/>
      <c r="H17" s="660"/>
      <c r="Q17" s="260"/>
      <c r="R17" s="260"/>
      <c r="S17" s="260"/>
      <c r="T17" s="260"/>
      <c r="U17" s="260"/>
      <c r="V17" s="260"/>
      <c r="W17" s="260"/>
      <c r="X17" s="260"/>
      <c r="Y17" s="260"/>
      <c r="Z17" s="260"/>
      <c r="AA17" s="260"/>
      <c r="AB17" s="260"/>
      <c r="AC17" s="260"/>
      <c r="AD17" s="260"/>
      <c r="AE17" s="260"/>
      <c r="AF17" s="260"/>
      <c r="AG17" s="260"/>
    </row>
    <row r="18" spans="1:33" x14ac:dyDescent="0.3">
      <c r="Q18" s="262"/>
      <c r="R18" s="262"/>
      <c r="S18" s="262"/>
      <c r="T18" s="263" t="s">
        <v>360</v>
      </c>
      <c r="U18" s="262"/>
      <c r="V18" s="262"/>
      <c r="W18" s="262"/>
      <c r="X18" s="262"/>
      <c r="Y18" s="262"/>
      <c r="Z18" s="262"/>
      <c r="AA18" s="262"/>
      <c r="AB18" s="262"/>
      <c r="AC18" s="262"/>
      <c r="AD18" s="260"/>
      <c r="AE18" s="262"/>
      <c r="AF18" s="262"/>
      <c r="AG18" s="262"/>
    </row>
    <row r="19" spans="1:33" x14ac:dyDescent="0.3">
      <c r="Q19" s="265"/>
      <c r="R19" s="265"/>
      <c r="S19" s="266"/>
      <c r="T19" s="267" t="s">
        <v>362</v>
      </c>
      <c r="U19" s="266"/>
      <c r="V19" s="267" t="s">
        <v>363</v>
      </c>
      <c r="W19" s="265"/>
      <c r="X19" s="266"/>
      <c r="Y19" s="267" t="s">
        <v>364</v>
      </c>
      <c r="Z19" s="265"/>
      <c r="AA19" s="267" t="s">
        <v>365</v>
      </c>
      <c r="AB19" s="265"/>
      <c r="AC19" s="265"/>
      <c r="AD19" s="268"/>
      <c r="AE19" s="266"/>
      <c r="AF19" s="267" t="s">
        <v>366</v>
      </c>
      <c r="AG19" s="265"/>
    </row>
    <row r="20" spans="1:33" x14ac:dyDescent="0.3">
      <c r="Q20" s="270"/>
      <c r="R20" s="270"/>
      <c r="S20" s="271">
        <v>0</v>
      </c>
      <c r="T20" s="272">
        <v>0</v>
      </c>
      <c r="U20" s="273"/>
      <c r="V20" s="274"/>
      <c r="W20" s="270"/>
      <c r="X20" s="271">
        <v>0</v>
      </c>
      <c r="Y20" s="272">
        <v>0</v>
      </c>
      <c r="Z20" s="275"/>
      <c r="AA20" s="274"/>
      <c r="AB20" s="270"/>
      <c r="AC20" s="270"/>
      <c r="AD20" s="276"/>
      <c r="AE20" s="271">
        <v>0</v>
      </c>
      <c r="AF20" s="274"/>
      <c r="AG20" s="277">
        <v>0</v>
      </c>
    </row>
    <row r="21" spans="1:33" x14ac:dyDescent="0.3">
      <c r="Q21" s="262"/>
      <c r="R21" s="262"/>
      <c r="S21" s="262"/>
      <c r="T21" s="263" t="s">
        <v>367</v>
      </c>
      <c r="U21" s="262"/>
      <c r="V21" s="262"/>
      <c r="W21" s="262"/>
      <c r="X21" s="262"/>
      <c r="Y21" s="278" t="s">
        <v>318</v>
      </c>
      <c r="Z21" s="262"/>
      <c r="AA21" s="262"/>
      <c r="AB21" s="262"/>
      <c r="AC21" s="262"/>
      <c r="AD21" s="260"/>
      <c r="AE21" s="262"/>
      <c r="AF21" s="262"/>
      <c r="AG21" s="262"/>
    </row>
    <row r="22" spans="1:33" ht="15.5" x14ac:dyDescent="0.3">
      <c r="Q22" s="280"/>
      <c r="R22" s="281" t="s">
        <v>369</v>
      </c>
      <c r="S22" s="282"/>
      <c r="T22" s="282"/>
      <c r="U22" s="283"/>
      <c r="V22" s="279" t="s">
        <v>370</v>
      </c>
      <c r="W22" s="284"/>
      <c r="X22" s="281" t="s">
        <v>371</v>
      </c>
      <c r="Y22" s="282"/>
      <c r="Z22" s="282"/>
      <c r="AA22" s="279" t="s">
        <v>372</v>
      </c>
      <c r="AB22" s="284"/>
      <c r="AC22" s="281" t="s">
        <v>373</v>
      </c>
      <c r="AD22" s="285"/>
      <c r="AE22" s="282"/>
      <c r="AF22" s="282"/>
      <c r="AG22" s="282"/>
    </row>
    <row r="23" spans="1:33" x14ac:dyDescent="0.3">
      <c r="Q23" s="287" t="s">
        <v>325</v>
      </c>
      <c r="R23" s="288"/>
      <c r="S23" s="289" t="s">
        <v>374</v>
      </c>
      <c r="T23" s="290">
        <v>248151.1</v>
      </c>
      <c r="U23" s="291"/>
      <c r="V23" s="286" t="s">
        <v>222</v>
      </c>
      <c r="W23" s="292" t="s">
        <v>375</v>
      </c>
      <c r="X23" s="293"/>
      <c r="Y23" s="294">
        <v>0</v>
      </c>
      <c r="Z23" s="295"/>
      <c r="AA23" s="286" t="s">
        <v>376</v>
      </c>
      <c r="AB23" s="296" t="s">
        <v>377</v>
      </c>
      <c r="AC23" s="297"/>
      <c r="AD23" s="268"/>
      <c r="AE23" s="297"/>
      <c r="AF23" s="298"/>
      <c r="AG23" s="290">
        <v>0</v>
      </c>
    </row>
    <row r="24" spans="1:33" x14ac:dyDescent="0.3">
      <c r="Q24" s="299"/>
      <c r="R24" s="300"/>
      <c r="S24" s="289" t="s">
        <v>378</v>
      </c>
      <c r="T24" s="290">
        <v>189118.62</v>
      </c>
      <c r="U24" s="291"/>
      <c r="V24" s="286" t="s">
        <v>336</v>
      </c>
      <c r="W24" s="240" t="s">
        <v>379</v>
      </c>
      <c r="X24" s="293"/>
      <c r="Y24" s="294">
        <v>0</v>
      </c>
      <c r="Z24" s="295"/>
      <c r="AA24" s="286" t="s">
        <v>380</v>
      </c>
      <c r="AB24" s="296" t="s">
        <v>381</v>
      </c>
      <c r="AC24" s="297"/>
      <c r="AD24" s="268"/>
      <c r="AE24" s="297"/>
      <c r="AF24" s="298"/>
      <c r="AG24" s="290">
        <v>0</v>
      </c>
    </row>
    <row r="25" spans="1:33" x14ac:dyDescent="0.3">
      <c r="Q25" s="287" t="s">
        <v>382</v>
      </c>
      <c r="R25" s="288"/>
      <c r="S25" s="289" t="s">
        <v>374</v>
      </c>
      <c r="T25" s="290">
        <v>0</v>
      </c>
      <c r="U25" s="291"/>
      <c r="V25" s="286" t="s">
        <v>339</v>
      </c>
      <c r="W25" s="292" t="s">
        <v>383</v>
      </c>
      <c r="X25" s="293"/>
      <c r="Y25" s="294">
        <v>0</v>
      </c>
      <c r="Z25" s="295"/>
      <c r="AA25" s="286" t="s">
        <v>384</v>
      </c>
      <c r="AB25" s="296" t="s">
        <v>385</v>
      </c>
      <c r="AC25" s="297"/>
      <c r="AD25" s="268"/>
      <c r="AE25" s="297"/>
      <c r="AF25" s="298"/>
      <c r="AG25" s="290">
        <v>0</v>
      </c>
    </row>
    <row r="26" spans="1:33" x14ac:dyDescent="0.3">
      <c r="Q26" s="299"/>
      <c r="R26" s="300"/>
      <c r="S26" s="289" t="s">
        <v>378</v>
      </c>
      <c r="T26" s="290">
        <v>0</v>
      </c>
      <c r="U26" s="291"/>
      <c r="V26" s="286" t="s">
        <v>341</v>
      </c>
      <c r="W26" s="292"/>
      <c r="X26" s="293"/>
      <c r="Y26" s="294">
        <v>0</v>
      </c>
      <c r="Z26" s="295"/>
      <c r="AA26" s="286" t="s">
        <v>386</v>
      </c>
      <c r="AB26" s="296" t="s">
        <v>387</v>
      </c>
      <c r="AC26" s="297"/>
      <c r="AD26" s="268"/>
      <c r="AE26" s="297"/>
      <c r="AF26" s="298"/>
      <c r="AG26" s="290">
        <v>0</v>
      </c>
    </row>
    <row r="27" spans="1:33" x14ac:dyDescent="0.3">
      <c r="Q27" s="287" t="s">
        <v>388</v>
      </c>
      <c r="R27" s="288"/>
      <c r="S27" s="289" t="s">
        <v>374</v>
      </c>
      <c r="T27" s="290">
        <v>0</v>
      </c>
      <c r="U27" s="291"/>
      <c r="V27" s="301"/>
      <c r="W27" s="297"/>
      <c r="X27" s="293"/>
      <c r="Y27" s="294"/>
      <c r="Z27" s="295"/>
      <c r="AA27" s="286" t="s">
        <v>389</v>
      </c>
      <c r="AB27" s="296" t="s">
        <v>390</v>
      </c>
      <c r="AC27" s="297"/>
      <c r="AD27" s="268"/>
      <c r="AE27" s="297"/>
      <c r="AF27" s="298"/>
      <c r="AG27" s="290">
        <v>0</v>
      </c>
    </row>
    <row r="28" spans="1:33" x14ac:dyDescent="0.3">
      <c r="Q28" s="299"/>
      <c r="R28" s="300"/>
      <c r="S28" s="289" t="s">
        <v>378</v>
      </c>
      <c r="T28" s="290">
        <v>0</v>
      </c>
      <c r="U28" s="291"/>
      <c r="V28" s="301"/>
      <c r="W28" s="297"/>
      <c r="X28" s="293"/>
      <c r="Y28" s="294"/>
      <c r="Z28" s="295"/>
      <c r="AA28" s="286" t="s">
        <v>391</v>
      </c>
      <c r="AB28" s="292" t="s">
        <v>392</v>
      </c>
      <c r="AC28" s="297"/>
      <c r="AD28" s="268"/>
      <c r="AE28" s="297"/>
      <c r="AF28" s="293"/>
      <c r="AG28" s="290">
        <v>0</v>
      </c>
    </row>
    <row r="29" spans="1:33" x14ac:dyDescent="0.3">
      <c r="Q29" s="676" t="s">
        <v>393</v>
      </c>
      <c r="R29" s="676"/>
      <c r="S29" s="676"/>
      <c r="T29" s="302">
        <v>437269.72</v>
      </c>
      <c r="U29" s="303"/>
      <c r="V29" s="286" t="s">
        <v>327</v>
      </c>
      <c r="W29" s="304" t="s">
        <v>394</v>
      </c>
      <c r="X29" s="293"/>
      <c r="Y29" s="305"/>
      <c r="Z29" s="306"/>
      <c r="AA29" s="286" t="s">
        <v>395</v>
      </c>
      <c r="AB29" s="304" t="s">
        <v>396</v>
      </c>
      <c r="AC29" s="297"/>
      <c r="AD29" s="268"/>
      <c r="AE29" s="297"/>
      <c r="AF29" s="293"/>
      <c r="AG29" s="302">
        <v>0</v>
      </c>
    </row>
    <row r="30" spans="1:33" x14ac:dyDescent="0.3">
      <c r="Q30" s="308" t="s">
        <v>398</v>
      </c>
      <c r="R30" s="309"/>
      <c r="S30" s="310"/>
      <c r="T30" s="311">
        <v>0</v>
      </c>
      <c r="U30" s="312"/>
      <c r="V30" s="307" t="s">
        <v>399</v>
      </c>
      <c r="W30" s="308" t="s">
        <v>400</v>
      </c>
      <c r="X30" s="310"/>
      <c r="Y30" s="313">
        <v>0</v>
      </c>
      <c r="Z30" s="314"/>
      <c r="AA30" s="307" t="s">
        <v>401</v>
      </c>
      <c r="AB30" s="308" t="s">
        <v>402</v>
      </c>
      <c r="AC30" s="309"/>
      <c r="AD30" s="260"/>
      <c r="AE30" s="309"/>
      <c r="AF30" s="310"/>
      <c r="AG30" s="311">
        <v>0</v>
      </c>
    </row>
    <row r="31" spans="1:33" ht="15.5" x14ac:dyDescent="0.3">
      <c r="Q31" s="239"/>
      <c r="R31" s="239"/>
      <c r="S31" s="239"/>
      <c r="T31" s="239"/>
      <c r="U31" s="315"/>
      <c r="V31" s="316"/>
      <c r="W31" s="239"/>
      <c r="X31" s="239"/>
      <c r="Y31" s="239"/>
      <c r="Z31" s="239"/>
      <c r="AA31" s="279" t="s">
        <v>324</v>
      </c>
      <c r="AB31" s="266"/>
      <c r="AC31" s="281" t="s">
        <v>403</v>
      </c>
      <c r="AD31" s="285"/>
      <c r="AE31" s="265"/>
      <c r="AF31" s="265"/>
      <c r="AG31" s="265"/>
    </row>
    <row r="32" spans="1:33" x14ac:dyDescent="0.3">
      <c r="Q32" s="240"/>
      <c r="R32" s="240"/>
      <c r="S32" s="240"/>
      <c r="T32" s="240"/>
      <c r="U32" s="317"/>
      <c r="V32" s="318"/>
      <c r="W32" s="240"/>
      <c r="X32" s="240"/>
      <c r="Y32" s="240"/>
      <c r="Z32" s="240"/>
      <c r="AA32" s="286" t="s">
        <v>404</v>
      </c>
      <c r="AB32" s="292" t="s">
        <v>405</v>
      </c>
      <c r="AC32" s="297"/>
      <c r="AD32" s="268"/>
      <c r="AE32" s="297"/>
      <c r="AF32" s="293"/>
      <c r="AG32" s="302">
        <v>437269.72</v>
      </c>
    </row>
    <row r="33" spans="17:33" x14ac:dyDescent="0.3">
      <c r="Q33" s="268"/>
      <c r="R33" s="268"/>
      <c r="S33" s="268"/>
      <c r="T33" s="268"/>
      <c r="U33" s="300"/>
      <c r="V33" s="320" t="s">
        <v>320</v>
      </c>
      <c r="W33" s="268"/>
      <c r="X33" s="268"/>
      <c r="Y33" s="268"/>
      <c r="Z33" s="268"/>
      <c r="AA33" s="286" t="s">
        <v>407</v>
      </c>
      <c r="AB33" s="296" t="s">
        <v>317</v>
      </c>
      <c r="AC33" s="321">
        <v>20</v>
      </c>
      <c r="AD33" s="322" t="s">
        <v>408</v>
      </c>
      <c r="AE33" s="323">
        <v>437269.72</v>
      </c>
      <c r="AF33" s="293"/>
      <c r="AG33" s="324">
        <v>87453.94</v>
      </c>
    </row>
    <row r="34" spans="17:33" ht="14.5" thickBot="1" x14ac:dyDescent="0.35">
      <c r="Q34" s="325"/>
      <c r="R34" s="325"/>
      <c r="S34" s="325"/>
      <c r="T34" s="325"/>
      <c r="U34" s="288"/>
      <c r="V34" s="326"/>
      <c r="W34" s="325"/>
      <c r="X34" s="325"/>
      <c r="Y34" s="325"/>
      <c r="Z34" s="325"/>
      <c r="AA34" s="327"/>
      <c r="AB34" s="328"/>
      <c r="AC34" s="329"/>
      <c r="AD34" s="330"/>
      <c r="AE34" s="331"/>
      <c r="AF34" s="329"/>
      <c r="AG34" s="332"/>
    </row>
    <row r="35" spans="17:33" ht="14.5" thickBot="1" x14ac:dyDescent="0.35">
      <c r="Q35" s="144"/>
      <c r="R35" s="144"/>
      <c r="S35" s="144"/>
      <c r="T35" s="240"/>
      <c r="U35" s="317"/>
      <c r="V35" s="318"/>
      <c r="W35" s="240"/>
      <c r="X35" s="240"/>
      <c r="Y35" s="240"/>
      <c r="Z35" s="240"/>
      <c r="AA35" s="307" t="s">
        <v>409</v>
      </c>
      <c r="AB35" s="677" t="s">
        <v>410</v>
      </c>
      <c r="AC35" s="678"/>
      <c r="AD35" s="678"/>
      <c r="AE35" s="678"/>
      <c r="AF35" s="310"/>
      <c r="AG35" s="333">
        <v>524723.66</v>
      </c>
    </row>
    <row r="36" spans="17:33" ht="15.5" x14ac:dyDescent="0.3">
      <c r="Q36" s="268"/>
      <c r="R36" s="268"/>
      <c r="S36" s="268"/>
      <c r="T36" s="268"/>
      <c r="U36" s="300"/>
      <c r="V36" s="320" t="s">
        <v>320</v>
      </c>
      <c r="W36" s="268"/>
      <c r="X36" s="268"/>
      <c r="Y36" s="268"/>
      <c r="Z36" s="268"/>
      <c r="AA36" s="279" t="s">
        <v>411</v>
      </c>
      <c r="AB36" s="266"/>
      <c r="AC36" s="281" t="s">
        <v>412</v>
      </c>
      <c r="AD36" s="285"/>
      <c r="AE36" s="265"/>
      <c r="AF36" s="265"/>
      <c r="AG36" s="334"/>
    </row>
    <row r="37" spans="17:33" x14ac:dyDescent="0.3">
      <c r="Q37" s="325"/>
      <c r="R37" s="325"/>
      <c r="S37" s="325"/>
      <c r="T37" s="325"/>
      <c r="U37" s="288"/>
      <c r="V37" s="335"/>
      <c r="W37" s="325"/>
      <c r="X37" s="325"/>
      <c r="Y37" s="325"/>
      <c r="Z37" s="325"/>
      <c r="AA37" s="286" t="s">
        <v>413</v>
      </c>
      <c r="AB37" s="292" t="s">
        <v>414</v>
      </c>
      <c r="AC37" s="297"/>
      <c r="AD37" s="268"/>
      <c r="AE37" s="297"/>
      <c r="AF37" s="293"/>
      <c r="AG37" s="290">
        <v>0</v>
      </c>
    </row>
    <row r="38" spans="17:33" x14ac:dyDescent="0.3">
      <c r="Q38" s="240"/>
      <c r="R38" s="240"/>
      <c r="S38" s="240"/>
      <c r="T38" s="240"/>
      <c r="U38" s="317"/>
      <c r="V38" s="336"/>
      <c r="W38" s="240"/>
      <c r="X38" s="240"/>
      <c r="Y38" s="240"/>
      <c r="Z38" s="240"/>
      <c r="AA38" s="286" t="s">
        <v>415</v>
      </c>
      <c r="AB38" s="292" t="s">
        <v>416</v>
      </c>
      <c r="AC38" s="297"/>
      <c r="AD38" s="268"/>
      <c r="AE38" s="297"/>
      <c r="AF38" s="293"/>
      <c r="AG38" s="290">
        <v>0</v>
      </c>
    </row>
    <row r="39" spans="17:33" ht="14.5" thickBot="1" x14ac:dyDescent="0.35">
      <c r="Q39" s="260"/>
      <c r="R39" s="260"/>
      <c r="S39" s="260"/>
      <c r="T39" s="260"/>
      <c r="U39" s="338"/>
      <c r="V39" s="339" t="s">
        <v>320</v>
      </c>
      <c r="W39" s="260"/>
      <c r="X39" s="260"/>
      <c r="Y39" s="260"/>
      <c r="Z39" s="260"/>
      <c r="AA39" s="307" t="s">
        <v>417</v>
      </c>
      <c r="AB39" s="308" t="s">
        <v>418</v>
      </c>
      <c r="AC39" s="309"/>
      <c r="AD39" s="340"/>
      <c r="AE39" s="309"/>
      <c r="AF39" s="310"/>
      <c r="AG39" s="272">
        <v>0</v>
      </c>
    </row>
    <row r="41" spans="17:33" ht="18" x14ac:dyDescent="0.3">
      <c r="Q41" s="631" t="s">
        <v>419</v>
      </c>
      <c r="R41" s="631"/>
      <c r="S41" s="631"/>
      <c r="T41" s="631"/>
      <c r="U41" s="631"/>
      <c r="V41" s="631"/>
      <c r="W41" s="631"/>
      <c r="X41" s="631"/>
      <c r="Y41" s="631"/>
      <c r="Z41" s="631"/>
      <c r="AA41" s="631"/>
    </row>
    <row r="42" spans="17:33" x14ac:dyDescent="0.3">
      <c r="Q42" s="341" t="s">
        <v>420</v>
      </c>
      <c r="R42" s="341"/>
      <c r="S42" s="341"/>
      <c r="T42" s="341"/>
      <c r="U42" s="341"/>
      <c r="V42" s="341"/>
      <c r="W42" s="341"/>
      <c r="X42" s="341"/>
      <c r="Y42" s="341"/>
      <c r="Z42" s="341"/>
      <c r="AA42" s="341"/>
    </row>
    <row r="43" spans="17:33" x14ac:dyDescent="0.3">
      <c r="Q43" s="342" t="s">
        <v>421</v>
      </c>
      <c r="R43" s="343" t="s">
        <v>422</v>
      </c>
      <c r="S43" s="343"/>
      <c r="T43" s="343"/>
      <c r="U43" s="343"/>
      <c r="V43" s="343"/>
      <c r="W43" s="343"/>
      <c r="X43" s="343"/>
      <c r="Y43" s="343"/>
      <c r="Z43" s="343"/>
      <c r="AA43" s="343"/>
    </row>
    <row r="44" spans="17:33" x14ac:dyDescent="0.3">
      <c r="Q44" s="344"/>
      <c r="R44" s="344"/>
      <c r="S44" s="344"/>
      <c r="T44" s="343"/>
      <c r="U44" s="343"/>
      <c r="V44" s="343"/>
      <c r="W44" s="343"/>
      <c r="X44" s="343"/>
      <c r="Y44" s="343"/>
      <c r="Z44" s="343"/>
      <c r="AA44" s="343"/>
    </row>
    <row r="45" spans="17:33" x14ac:dyDescent="0.3">
      <c r="Q45" s="345"/>
      <c r="R45" s="345"/>
      <c r="S45" s="345"/>
      <c r="T45" s="345"/>
      <c r="U45" s="345"/>
      <c r="V45" s="345"/>
      <c r="W45" s="345"/>
      <c r="X45" s="345"/>
      <c r="Y45" s="345"/>
      <c r="Z45" s="345"/>
      <c r="AA45" s="345"/>
    </row>
    <row r="46" spans="17:33" x14ac:dyDescent="0.3">
      <c r="Q46" s="346" t="s">
        <v>423</v>
      </c>
      <c r="R46" s="347"/>
      <c r="S46" s="348"/>
      <c r="T46" s="348"/>
      <c r="U46" s="348"/>
      <c r="V46" s="349"/>
      <c r="W46" s="350"/>
      <c r="X46" s="350"/>
      <c r="Y46" s="646"/>
      <c r="Z46" s="647"/>
      <c r="AA46" s="648"/>
    </row>
    <row r="47" spans="17:33" x14ac:dyDescent="0.3">
      <c r="Q47" s="671" t="s">
        <v>424</v>
      </c>
      <c r="R47" s="672"/>
      <c r="S47" s="672"/>
      <c r="T47" s="672"/>
      <c r="U47" s="348"/>
      <c r="V47" s="349"/>
      <c r="W47" s="350"/>
      <c r="X47" s="350"/>
      <c r="Y47" s="673" t="s">
        <v>425</v>
      </c>
      <c r="Z47" s="674"/>
      <c r="AA47" s="349"/>
    </row>
    <row r="48" spans="17:33" x14ac:dyDescent="0.3">
      <c r="Q48" s="671" t="s">
        <v>426</v>
      </c>
      <c r="R48" s="672"/>
      <c r="S48" s="672"/>
      <c r="T48" s="348"/>
      <c r="U48" s="348"/>
      <c r="V48" s="349"/>
      <c r="W48" s="350"/>
      <c r="X48" s="350"/>
      <c r="Y48" s="346" t="s">
        <v>427</v>
      </c>
      <c r="Z48" s="350"/>
      <c r="AA48" s="349"/>
    </row>
    <row r="49" spans="17:27" x14ac:dyDescent="0.3">
      <c r="Q49" s="345"/>
      <c r="R49" s="345"/>
      <c r="S49" s="345"/>
      <c r="T49" s="345"/>
      <c r="U49" s="345"/>
      <c r="V49" s="345"/>
      <c r="W49" s="345"/>
      <c r="X49" s="345"/>
      <c r="Y49" s="345"/>
      <c r="Z49" s="345"/>
      <c r="AA49" s="345"/>
    </row>
    <row r="50" spans="17:27" ht="20" x14ac:dyDescent="0.3">
      <c r="Q50" s="351" t="s">
        <v>428</v>
      </c>
      <c r="R50" s="351" t="s">
        <v>429</v>
      </c>
      <c r="S50" s="351" t="s">
        <v>430</v>
      </c>
      <c r="T50" s="351" t="s">
        <v>65</v>
      </c>
      <c r="U50" s="351" t="s">
        <v>323</v>
      </c>
      <c r="V50" s="351" t="s">
        <v>431</v>
      </c>
      <c r="W50" s="351" t="s">
        <v>432</v>
      </c>
      <c r="X50" s="351" t="s">
        <v>433</v>
      </c>
      <c r="Y50" s="351" t="s">
        <v>378</v>
      </c>
      <c r="Z50" s="351" t="s">
        <v>81</v>
      </c>
      <c r="AA50" s="351" t="s">
        <v>434</v>
      </c>
    </row>
    <row r="51" spans="17:27" x14ac:dyDescent="0.3">
      <c r="Q51" s="351" t="s">
        <v>190</v>
      </c>
      <c r="R51" s="351" t="s">
        <v>193</v>
      </c>
      <c r="S51" s="351" t="s">
        <v>195</v>
      </c>
      <c r="T51" s="351" t="s">
        <v>214</v>
      </c>
      <c r="U51" s="351" t="s">
        <v>216</v>
      </c>
      <c r="V51" s="351" t="s">
        <v>218</v>
      </c>
      <c r="W51" s="351" t="s">
        <v>220</v>
      </c>
      <c r="X51" s="351" t="s">
        <v>222</v>
      </c>
      <c r="Y51" s="351" t="s">
        <v>336</v>
      </c>
      <c r="Z51" s="351" t="s">
        <v>339</v>
      </c>
      <c r="AA51" s="351" t="s">
        <v>341</v>
      </c>
    </row>
    <row r="52" spans="17:27" x14ac:dyDescent="0.3">
      <c r="Q52" s="352"/>
      <c r="R52" s="352"/>
      <c r="S52" s="352"/>
      <c r="T52" s="352"/>
      <c r="U52" s="352"/>
      <c r="V52" s="352"/>
      <c r="W52" s="352"/>
      <c r="X52" s="352"/>
      <c r="Y52" s="352"/>
      <c r="Z52" s="352"/>
      <c r="AA52" s="352"/>
    </row>
    <row r="53" spans="17:27" x14ac:dyDescent="0.3">
      <c r="Q53" s="353"/>
      <c r="R53" s="354"/>
      <c r="S53" s="355" t="s">
        <v>325</v>
      </c>
      <c r="T53" s="355" t="s">
        <v>435</v>
      </c>
      <c r="U53" s="355"/>
      <c r="V53" s="356"/>
      <c r="W53" s="357"/>
      <c r="X53" s="357">
        <v>248151.1</v>
      </c>
      <c r="Y53" s="357">
        <v>189118.62</v>
      </c>
      <c r="Z53" s="357">
        <v>437269.72</v>
      </c>
      <c r="AA53" s="356">
        <v>4598.3231195999997</v>
      </c>
    </row>
    <row r="54" spans="17:27" x14ac:dyDescent="0.3">
      <c r="Q54" s="358"/>
      <c r="R54" s="359"/>
      <c r="S54" s="360" t="s">
        <v>190</v>
      </c>
      <c r="T54" s="360" t="s">
        <v>436</v>
      </c>
      <c r="U54" s="360"/>
      <c r="V54" s="361"/>
      <c r="W54" s="362"/>
      <c r="X54" s="362">
        <v>55313.33</v>
      </c>
      <c r="Y54" s="362">
        <v>104564.49</v>
      </c>
      <c r="Z54" s="362">
        <v>159877.82</v>
      </c>
      <c r="AA54" s="361">
        <v>3217.9290000000001</v>
      </c>
    </row>
    <row r="55" spans="17:27" ht="30" x14ac:dyDescent="0.3">
      <c r="Q55" s="363"/>
      <c r="R55" s="364" t="s">
        <v>437</v>
      </c>
      <c r="S55" s="365" t="s">
        <v>438</v>
      </c>
      <c r="T55" s="365" t="s">
        <v>439</v>
      </c>
      <c r="U55" s="365" t="s">
        <v>440</v>
      </c>
      <c r="V55" s="366">
        <v>1233.98</v>
      </c>
      <c r="W55" s="367">
        <v>1.86</v>
      </c>
      <c r="X55" s="367">
        <v>0</v>
      </c>
      <c r="Y55" s="367">
        <v>2295.1999999999998</v>
      </c>
      <c r="Z55" s="367">
        <v>2295.1999999999998</v>
      </c>
      <c r="AA55" s="366">
        <v>0</v>
      </c>
    </row>
    <row r="56" spans="17:27" ht="30" x14ac:dyDescent="0.3">
      <c r="Q56" s="363"/>
      <c r="R56" s="364" t="s">
        <v>437</v>
      </c>
      <c r="S56" s="365" t="s">
        <v>441</v>
      </c>
      <c r="T56" s="365" t="s">
        <v>442</v>
      </c>
      <c r="U56" s="365" t="s">
        <v>70</v>
      </c>
      <c r="V56" s="366">
        <v>1233.98</v>
      </c>
      <c r="W56" s="367">
        <v>2.1800000000000002</v>
      </c>
      <c r="X56" s="367">
        <v>0</v>
      </c>
      <c r="Y56" s="367">
        <v>2690.08</v>
      </c>
      <c r="Z56" s="367">
        <v>2690.08</v>
      </c>
      <c r="AA56" s="366">
        <v>0</v>
      </c>
    </row>
    <row r="57" spans="17:27" ht="40" x14ac:dyDescent="0.3">
      <c r="Q57" s="363"/>
      <c r="R57" s="364" t="s">
        <v>437</v>
      </c>
      <c r="S57" s="365" t="s">
        <v>443</v>
      </c>
      <c r="T57" s="365" t="s">
        <v>444</v>
      </c>
      <c r="U57" s="365" t="s">
        <v>330</v>
      </c>
      <c r="V57" s="366">
        <v>1375.5170000000001</v>
      </c>
      <c r="W57" s="367">
        <v>0.87</v>
      </c>
      <c r="X57" s="367">
        <v>0</v>
      </c>
      <c r="Y57" s="367">
        <v>1196.7</v>
      </c>
      <c r="Z57" s="367">
        <v>1196.7</v>
      </c>
      <c r="AA57" s="366">
        <v>0</v>
      </c>
    </row>
    <row r="58" spans="17:27" ht="30" x14ac:dyDescent="0.3">
      <c r="Q58" s="363"/>
      <c r="R58" s="364" t="s">
        <v>437</v>
      </c>
      <c r="S58" s="365" t="s">
        <v>445</v>
      </c>
      <c r="T58" s="365" t="s">
        <v>446</v>
      </c>
      <c r="U58" s="365" t="s">
        <v>447</v>
      </c>
      <c r="V58" s="366">
        <v>137.5</v>
      </c>
      <c r="W58" s="367">
        <v>3.64</v>
      </c>
      <c r="X58" s="367">
        <v>0</v>
      </c>
      <c r="Y58" s="367">
        <v>500.5</v>
      </c>
      <c r="Z58" s="367">
        <v>500.5</v>
      </c>
      <c r="AA58" s="366">
        <v>0</v>
      </c>
    </row>
    <row r="59" spans="17:27" ht="20" x14ac:dyDescent="0.3">
      <c r="Q59" s="363"/>
      <c r="R59" s="364" t="s">
        <v>437</v>
      </c>
      <c r="S59" s="365" t="s">
        <v>448</v>
      </c>
      <c r="T59" s="365" t="s">
        <v>449</v>
      </c>
      <c r="U59" s="365" t="s">
        <v>330</v>
      </c>
      <c r="V59" s="366">
        <v>41.25</v>
      </c>
      <c r="W59" s="367">
        <v>0.99</v>
      </c>
      <c r="X59" s="367">
        <v>0</v>
      </c>
      <c r="Y59" s="367">
        <v>40.840000000000003</v>
      </c>
      <c r="Z59" s="367">
        <v>40.840000000000003</v>
      </c>
      <c r="AA59" s="366">
        <v>0</v>
      </c>
    </row>
    <row r="60" spans="17:27" ht="20" x14ac:dyDescent="0.3">
      <c r="Q60" s="363"/>
      <c r="R60" s="364" t="s">
        <v>437</v>
      </c>
      <c r="S60" s="365" t="s">
        <v>450</v>
      </c>
      <c r="T60" s="365" t="s">
        <v>451</v>
      </c>
      <c r="U60" s="365" t="s">
        <v>330</v>
      </c>
      <c r="V60" s="366">
        <v>3992.2739999999999</v>
      </c>
      <c r="W60" s="367">
        <v>1.88</v>
      </c>
      <c r="X60" s="367">
        <v>0</v>
      </c>
      <c r="Y60" s="367">
        <v>7505.48</v>
      </c>
      <c r="Z60" s="367">
        <v>7505.48</v>
      </c>
      <c r="AA60" s="366">
        <v>0</v>
      </c>
    </row>
    <row r="61" spans="17:27" ht="20" x14ac:dyDescent="0.3">
      <c r="Q61" s="363"/>
      <c r="R61" s="364" t="s">
        <v>437</v>
      </c>
      <c r="S61" s="365" t="s">
        <v>452</v>
      </c>
      <c r="T61" s="365" t="s">
        <v>449</v>
      </c>
      <c r="U61" s="365" t="s">
        <v>330</v>
      </c>
      <c r="V61" s="366">
        <v>1197.682</v>
      </c>
      <c r="W61" s="367">
        <v>0.55000000000000004</v>
      </c>
      <c r="X61" s="367">
        <v>0</v>
      </c>
      <c r="Y61" s="367">
        <v>658.73</v>
      </c>
      <c r="Z61" s="367">
        <v>658.73</v>
      </c>
      <c r="AA61" s="366">
        <v>0</v>
      </c>
    </row>
    <row r="62" spans="17:27" ht="20" x14ac:dyDescent="0.3">
      <c r="Q62" s="363"/>
      <c r="R62" s="364" t="s">
        <v>437</v>
      </c>
      <c r="S62" s="365" t="s">
        <v>453</v>
      </c>
      <c r="T62" s="365" t="s">
        <v>454</v>
      </c>
      <c r="U62" s="365" t="s">
        <v>447</v>
      </c>
      <c r="V62" s="366">
        <v>14.938000000000001</v>
      </c>
      <c r="W62" s="367">
        <v>30.12</v>
      </c>
      <c r="X62" s="367">
        <v>0</v>
      </c>
      <c r="Y62" s="367">
        <v>449.93</v>
      </c>
      <c r="Z62" s="367">
        <v>449.93</v>
      </c>
      <c r="AA62" s="366">
        <v>0</v>
      </c>
    </row>
    <row r="63" spans="17:27" ht="20" x14ac:dyDescent="0.3">
      <c r="Q63" s="363"/>
      <c r="R63" s="364" t="s">
        <v>437</v>
      </c>
      <c r="S63" s="365" t="s">
        <v>455</v>
      </c>
      <c r="T63" s="365" t="s">
        <v>456</v>
      </c>
      <c r="U63" s="365" t="s">
        <v>330</v>
      </c>
      <c r="V63" s="366">
        <v>4.4809999999999999</v>
      </c>
      <c r="W63" s="367">
        <v>8.52</v>
      </c>
      <c r="X63" s="367">
        <v>0</v>
      </c>
      <c r="Y63" s="367">
        <v>38.18</v>
      </c>
      <c r="Z63" s="367">
        <v>38.18</v>
      </c>
      <c r="AA63" s="366">
        <v>0</v>
      </c>
    </row>
    <row r="64" spans="17:27" ht="20" x14ac:dyDescent="0.3">
      <c r="Q64" s="363"/>
      <c r="R64" s="364" t="s">
        <v>437</v>
      </c>
      <c r="S64" s="365" t="s">
        <v>457</v>
      </c>
      <c r="T64" s="365" t="s">
        <v>458</v>
      </c>
      <c r="U64" s="365" t="s">
        <v>330</v>
      </c>
      <c r="V64" s="366">
        <v>1118.249</v>
      </c>
      <c r="W64" s="367">
        <v>3.16</v>
      </c>
      <c r="X64" s="367">
        <v>0</v>
      </c>
      <c r="Y64" s="367">
        <v>3533.67</v>
      </c>
      <c r="Z64" s="367">
        <v>3533.67</v>
      </c>
      <c r="AA64" s="366">
        <v>0</v>
      </c>
    </row>
    <row r="65" spans="17:27" ht="20" x14ac:dyDescent="0.3">
      <c r="Q65" s="363"/>
      <c r="R65" s="364" t="s">
        <v>437</v>
      </c>
      <c r="S65" s="365" t="s">
        <v>459</v>
      </c>
      <c r="T65" s="365" t="s">
        <v>460</v>
      </c>
      <c r="U65" s="365" t="s">
        <v>330</v>
      </c>
      <c r="V65" s="366">
        <v>4480.9269999999997</v>
      </c>
      <c r="W65" s="367">
        <v>4</v>
      </c>
      <c r="X65" s="367">
        <v>0</v>
      </c>
      <c r="Y65" s="367">
        <v>17923.71</v>
      </c>
      <c r="Z65" s="367">
        <v>17923.71</v>
      </c>
      <c r="AA65" s="366">
        <v>0</v>
      </c>
    </row>
    <row r="66" spans="17:27" ht="20" x14ac:dyDescent="0.3">
      <c r="Q66" s="363"/>
      <c r="R66" s="364" t="s">
        <v>437</v>
      </c>
      <c r="S66" s="365" t="s">
        <v>461</v>
      </c>
      <c r="T66" s="365" t="s">
        <v>462</v>
      </c>
      <c r="U66" s="365" t="s">
        <v>447</v>
      </c>
      <c r="V66" s="366">
        <v>134427.81</v>
      </c>
      <c r="W66" s="367">
        <v>0.3</v>
      </c>
      <c r="X66" s="367">
        <v>0</v>
      </c>
      <c r="Y66" s="367">
        <v>40328.339999999997</v>
      </c>
      <c r="Z66" s="367">
        <v>40328.339999999997</v>
      </c>
      <c r="AA66" s="366">
        <v>0</v>
      </c>
    </row>
    <row r="67" spans="17:27" ht="20" x14ac:dyDescent="0.3">
      <c r="Q67" s="363"/>
      <c r="R67" s="364" t="s">
        <v>437</v>
      </c>
      <c r="S67" s="365" t="s">
        <v>463</v>
      </c>
      <c r="T67" s="365" t="s">
        <v>464</v>
      </c>
      <c r="U67" s="365" t="s">
        <v>330</v>
      </c>
      <c r="V67" s="366">
        <v>6709.4939999999997</v>
      </c>
      <c r="W67" s="367">
        <v>0.3</v>
      </c>
      <c r="X67" s="367">
        <v>0</v>
      </c>
      <c r="Y67" s="367">
        <v>2012.85</v>
      </c>
      <c r="Z67" s="367">
        <v>2012.85</v>
      </c>
      <c r="AA67" s="366">
        <v>0</v>
      </c>
    </row>
    <row r="68" spans="17:27" ht="30" x14ac:dyDescent="0.3">
      <c r="Q68" s="363"/>
      <c r="R68" s="364" t="s">
        <v>437</v>
      </c>
      <c r="S68" s="365" t="s">
        <v>465</v>
      </c>
      <c r="T68" s="365" t="s">
        <v>466</v>
      </c>
      <c r="U68" s="365" t="s">
        <v>330</v>
      </c>
      <c r="V68" s="366">
        <v>4254.25</v>
      </c>
      <c r="W68" s="367">
        <v>1.03</v>
      </c>
      <c r="X68" s="367">
        <v>0</v>
      </c>
      <c r="Y68" s="367">
        <v>4381.88</v>
      </c>
      <c r="Z68" s="367">
        <v>4381.88</v>
      </c>
      <c r="AA68" s="366">
        <v>0</v>
      </c>
    </row>
    <row r="69" spans="17:27" ht="20" x14ac:dyDescent="0.3">
      <c r="Q69" s="363"/>
      <c r="R69" s="364" t="s">
        <v>437</v>
      </c>
      <c r="S69" s="365" t="s">
        <v>467</v>
      </c>
      <c r="T69" s="365" t="s">
        <v>468</v>
      </c>
      <c r="U69" s="365" t="s">
        <v>330</v>
      </c>
      <c r="V69" s="366">
        <v>1221.7919999999999</v>
      </c>
      <c r="W69" s="367">
        <v>2.36</v>
      </c>
      <c r="X69" s="367">
        <v>0</v>
      </c>
      <c r="Y69" s="367">
        <v>2883.43</v>
      </c>
      <c r="Z69" s="367">
        <v>2883.43</v>
      </c>
      <c r="AA69" s="366">
        <v>0</v>
      </c>
    </row>
    <row r="70" spans="17:27" ht="30" x14ac:dyDescent="0.3">
      <c r="Q70" s="363"/>
      <c r="R70" s="364" t="s">
        <v>437</v>
      </c>
      <c r="S70" s="365" t="s">
        <v>469</v>
      </c>
      <c r="T70" s="365" t="s">
        <v>470</v>
      </c>
      <c r="U70" s="365" t="s">
        <v>330</v>
      </c>
      <c r="V70" s="366">
        <v>3992.34</v>
      </c>
      <c r="W70" s="367">
        <v>1.99</v>
      </c>
      <c r="X70" s="367">
        <v>0</v>
      </c>
      <c r="Y70" s="367">
        <v>7944.76</v>
      </c>
      <c r="Z70" s="367">
        <v>7944.76</v>
      </c>
      <c r="AA70" s="366">
        <v>0</v>
      </c>
    </row>
    <row r="71" spans="17:27" x14ac:dyDescent="0.3">
      <c r="Q71" s="363"/>
      <c r="R71" s="364" t="s">
        <v>437</v>
      </c>
      <c r="S71" s="365" t="s">
        <v>471</v>
      </c>
      <c r="T71" s="365" t="s">
        <v>472</v>
      </c>
      <c r="U71" s="365" t="s">
        <v>330</v>
      </c>
      <c r="V71" s="366">
        <v>1305.502</v>
      </c>
      <c r="W71" s="367">
        <v>0.72</v>
      </c>
      <c r="X71" s="367">
        <v>0</v>
      </c>
      <c r="Y71" s="367">
        <v>939.96</v>
      </c>
      <c r="Z71" s="367">
        <v>939.96</v>
      </c>
      <c r="AA71" s="366">
        <v>0</v>
      </c>
    </row>
    <row r="72" spans="17:27" ht="40" x14ac:dyDescent="0.3">
      <c r="Q72" s="363"/>
      <c r="R72" s="364" t="s">
        <v>437</v>
      </c>
      <c r="S72" s="365" t="s">
        <v>473</v>
      </c>
      <c r="T72" s="365" t="s">
        <v>474</v>
      </c>
      <c r="U72" s="365" t="s">
        <v>330</v>
      </c>
      <c r="V72" s="366">
        <v>150.69999999999999</v>
      </c>
      <c r="W72" s="367">
        <v>2.96</v>
      </c>
      <c r="X72" s="367">
        <v>0</v>
      </c>
      <c r="Y72" s="367">
        <v>446.07</v>
      </c>
      <c r="Z72" s="367">
        <v>446.07</v>
      </c>
      <c r="AA72" s="366">
        <v>0</v>
      </c>
    </row>
    <row r="73" spans="17:27" ht="20" x14ac:dyDescent="0.3">
      <c r="Q73" s="363"/>
      <c r="R73" s="364" t="s">
        <v>437</v>
      </c>
      <c r="S73" s="365" t="s">
        <v>475</v>
      </c>
      <c r="T73" s="365" t="s">
        <v>476</v>
      </c>
      <c r="U73" s="365" t="s">
        <v>70</v>
      </c>
      <c r="V73" s="366">
        <v>1232.55</v>
      </c>
      <c r="W73" s="367">
        <v>1.1399999999999999</v>
      </c>
      <c r="X73" s="367">
        <v>49.3</v>
      </c>
      <c r="Y73" s="367">
        <v>1355.81</v>
      </c>
      <c r="Z73" s="367">
        <v>1405.11</v>
      </c>
      <c r="AA73" s="366">
        <v>0</v>
      </c>
    </row>
    <row r="74" spans="17:27" ht="20" x14ac:dyDescent="0.3">
      <c r="Q74" s="363"/>
      <c r="R74" s="364" t="s">
        <v>437</v>
      </c>
      <c r="S74" s="365" t="s">
        <v>477</v>
      </c>
      <c r="T74" s="365" t="s">
        <v>478</v>
      </c>
      <c r="U74" s="365" t="s">
        <v>440</v>
      </c>
      <c r="V74" s="366">
        <v>3054.48</v>
      </c>
      <c r="W74" s="367">
        <v>0.41</v>
      </c>
      <c r="X74" s="367">
        <v>0</v>
      </c>
      <c r="Y74" s="367">
        <v>1252.3399999999999</v>
      </c>
      <c r="Z74" s="367">
        <v>1252.3399999999999</v>
      </c>
      <c r="AA74" s="366">
        <v>0</v>
      </c>
    </row>
    <row r="75" spans="17:27" ht="40" x14ac:dyDescent="0.3">
      <c r="Q75" s="363"/>
      <c r="R75" s="364" t="s">
        <v>437</v>
      </c>
      <c r="S75" s="365" t="s">
        <v>479</v>
      </c>
      <c r="T75" s="365" t="s">
        <v>480</v>
      </c>
      <c r="U75" s="365" t="s">
        <v>70</v>
      </c>
      <c r="V75" s="366">
        <v>886.05</v>
      </c>
      <c r="W75" s="367">
        <v>0.37</v>
      </c>
      <c r="X75" s="367">
        <v>0</v>
      </c>
      <c r="Y75" s="367">
        <v>327.84</v>
      </c>
      <c r="Z75" s="367">
        <v>327.84</v>
      </c>
      <c r="AA75" s="366">
        <v>0</v>
      </c>
    </row>
    <row r="76" spans="17:27" ht="30" x14ac:dyDescent="0.3">
      <c r="Q76" s="363"/>
      <c r="R76" s="364" t="s">
        <v>437</v>
      </c>
      <c r="S76" s="365" t="s">
        <v>481</v>
      </c>
      <c r="T76" s="365" t="s">
        <v>482</v>
      </c>
      <c r="U76" s="365" t="s">
        <v>70</v>
      </c>
      <c r="V76" s="366">
        <v>3639.5369999999998</v>
      </c>
      <c r="W76" s="367">
        <v>0.76</v>
      </c>
      <c r="X76" s="367">
        <v>0</v>
      </c>
      <c r="Y76" s="367">
        <v>2766.05</v>
      </c>
      <c r="Z76" s="367">
        <v>2766.05</v>
      </c>
      <c r="AA76" s="366">
        <v>0</v>
      </c>
    </row>
    <row r="77" spans="17:27" ht="20" x14ac:dyDescent="0.3">
      <c r="Q77" s="363"/>
      <c r="R77" s="364" t="s">
        <v>437</v>
      </c>
      <c r="S77" s="365" t="s">
        <v>483</v>
      </c>
      <c r="T77" s="365" t="s">
        <v>484</v>
      </c>
      <c r="U77" s="365" t="s">
        <v>70</v>
      </c>
      <c r="V77" s="366">
        <v>1231.45</v>
      </c>
      <c r="W77" s="367">
        <v>1.42</v>
      </c>
      <c r="X77" s="367">
        <v>0</v>
      </c>
      <c r="Y77" s="367">
        <v>1748.66</v>
      </c>
      <c r="Z77" s="367">
        <v>1748.66</v>
      </c>
      <c r="AA77" s="366">
        <v>0</v>
      </c>
    </row>
    <row r="78" spans="17:27" x14ac:dyDescent="0.3">
      <c r="Q78" s="368"/>
      <c r="R78" s="369" t="s">
        <v>485</v>
      </c>
      <c r="S78" s="370" t="s">
        <v>486</v>
      </c>
      <c r="T78" s="370" t="s">
        <v>487</v>
      </c>
      <c r="U78" s="370" t="s">
        <v>488</v>
      </c>
      <c r="V78" s="371">
        <v>65.463999999999999</v>
      </c>
      <c r="W78" s="372">
        <v>7.04</v>
      </c>
      <c r="X78" s="372">
        <v>460.87</v>
      </c>
      <c r="Y78" s="372">
        <v>0</v>
      </c>
      <c r="Z78" s="372">
        <v>460.87</v>
      </c>
      <c r="AA78" s="371">
        <v>0</v>
      </c>
    </row>
    <row r="79" spans="17:27" ht="30" x14ac:dyDescent="0.3">
      <c r="Q79" s="363"/>
      <c r="R79" s="364" t="s">
        <v>437</v>
      </c>
      <c r="S79" s="365" t="s">
        <v>489</v>
      </c>
      <c r="T79" s="365" t="s">
        <v>490</v>
      </c>
      <c r="U79" s="365" t="s">
        <v>70</v>
      </c>
      <c r="V79" s="366">
        <v>1232.55</v>
      </c>
      <c r="W79" s="367">
        <v>1.0900000000000001</v>
      </c>
      <c r="X79" s="367">
        <v>0</v>
      </c>
      <c r="Y79" s="367">
        <v>1343.48</v>
      </c>
      <c r="Z79" s="367">
        <v>1343.48</v>
      </c>
      <c r="AA79" s="366">
        <v>0</v>
      </c>
    </row>
    <row r="80" spans="17:27" x14ac:dyDescent="0.3">
      <c r="Q80" s="373"/>
      <c r="R80" s="374"/>
      <c r="S80" s="375"/>
      <c r="T80" s="375"/>
      <c r="U80" s="375"/>
      <c r="V80" s="376"/>
      <c r="W80" s="377"/>
      <c r="X80" s="377"/>
      <c r="Y80" s="377"/>
      <c r="Z80" s="377"/>
      <c r="AA80" s="376"/>
    </row>
    <row r="81" spans="17:27" ht="21" x14ac:dyDescent="0.3">
      <c r="Q81" s="368">
        <v>13</v>
      </c>
      <c r="R81" s="369" t="s">
        <v>491</v>
      </c>
      <c r="S81" s="370" t="s">
        <v>492</v>
      </c>
      <c r="T81" s="370" t="s">
        <v>493</v>
      </c>
      <c r="U81" s="370" t="s">
        <v>330</v>
      </c>
      <c r="V81" s="371">
        <v>1996.1369999999999</v>
      </c>
      <c r="W81" s="372">
        <v>13.64</v>
      </c>
      <c r="X81" s="372">
        <v>27227.31</v>
      </c>
      <c r="Y81" s="372">
        <v>0</v>
      </c>
      <c r="Z81" s="372">
        <v>27227.31</v>
      </c>
      <c r="AA81" s="371">
        <v>1996.1369999999999</v>
      </c>
    </row>
    <row r="82" spans="17:27" ht="21" x14ac:dyDescent="0.3">
      <c r="Q82" s="368">
        <v>16</v>
      </c>
      <c r="R82" s="369" t="s">
        <v>491</v>
      </c>
      <c r="S82" s="370" t="s">
        <v>494</v>
      </c>
      <c r="T82" s="370" t="s">
        <v>495</v>
      </c>
      <c r="U82" s="370" t="s">
        <v>330</v>
      </c>
      <c r="V82" s="371">
        <v>1221.7919999999999</v>
      </c>
      <c r="W82" s="372">
        <v>22.57</v>
      </c>
      <c r="X82" s="372">
        <v>27575.85</v>
      </c>
      <c r="Y82" s="372">
        <v>0</v>
      </c>
      <c r="Z82" s="372">
        <v>27575.85</v>
      </c>
      <c r="AA82" s="371">
        <v>1221.7919999999999</v>
      </c>
    </row>
    <row r="83" spans="17:27" x14ac:dyDescent="0.3">
      <c r="Q83" s="358"/>
      <c r="R83" s="359"/>
      <c r="S83" s="360" t="s">
        <v>193</v>
      </c>
      <c r="T83" s="360" t="s">
        <v>496</v>
      </c>
      <c r="U83" s="360"/>
      <c r="V83" s="361"/>
      <c r="W83" s="362"/>
      <c r="X83" s="362">
        <v>4316.72</v>
      </c>
      <c r="Y83" s="362">
        <v>1934.65</v>
      </c>
      <c r="Z83" s="362">
        <v>6251.37</v>
      </c>
      <c r="AA83" s="361">
        <v>0</v>
      </c>
    </row>
    <row r="84" spans="17:27" ht="20" x14ac:dyDescent="0.3">
      <c r="Q84" s="363"/>
      <c r="R84" s="364" t="s">
        <v>437</v>
      </c>
      <c r="S84" s="365" t="s">
        <v>497</v>
      </c>
      <c r="T84" s="365" t="s">
        <v>498</v>
      </c>
      <c r="U84" s="365" t="s">
        <v>447</v>
      </c>
      <c r="V84" s="366">
        <v>7.2930000000000001</v>
      </c>
      <c r="W84" s="367">
        <v>28.24</v>
      </c>
      <c r="X84" s="367">
        <v>97.14</v>
      </c>
      <c r="Y84" s="367">
        <v>108.81</v>
      </c>
      <c r="Z84" s="367">
        <v>205.95</v>
      </c>
      <c r="AA84" s="366">
        <v>0</v>
      </c>
    </row>
    <row r="85" spans="17:27" ht="20" x14ac:dyDescent="0.3">
      <c r="Q85" s="363"/>
      <c r="R85" s="364" t="s">
        <v>437</v>
      </c>
      <c r="S85" s="365" t="s">
        <v>499</v>
      </c>
      <c r="T85" s="365" t="s">
        <v>500</v>
      </c>
      <c r="U85" s="365" t="s">
        <v>79</v>
      </c>
      <c r="V85" s="366">
        <v>107.69</v>
      </c>
      <c r="W85" s="367">
        <v>7.99</v>
      </c>
      <c r="X85" s="367">
        <v>500.76</v>
      </c>
      <c r="Y85" s="367">
        <v>359.68</v>
      </c>
      <c r="Z85" s="367">
        <v>860.44</v>
      </c>
      <c r="AA85" s="366">
        <v>0</v>
      </c>
    </row>
    <row r="86" spans="17:27" ht="30" x14ac:dyDescent="0.3">
      <c r="Q86" s="363"/>
      <c r="R86" s="364" t="s">
        <v>437</v>
      </c>
      <c r="S86" s="365" t="s">
        <v>501</v>
      </c>
      <c r="T86" s="365" t="s">
        <v>502</v>
      </c>
      <c r="U86" s="365" t="s">
        <v>70</v>
      </c>
      <c r="V86" s="366">
        <v>3054.48</v>
      </c>
      <c r="W86" s="367">
        <v>0.49</v>
      </c>
      <c r="X86" s="367">
        <v>30.54</v>
      </c>
      <c r="Y86" s="367">
        <v>1466.16</v>
      </c>
      <c r="Z86" s="367">
        <v>1496.7</v>
      </c>
      <c r="AA86" s="366">
        <v>0</v>
      </c>
    </row>
    <row r="87" spans="17:27" ht="31" x14ac:dyDescent="0.3">
      <c r="Q87" s="368"/>
      <c r="R87" s="369" t="s">
        <v>503</v>
      </c>
      <c r="S87" s="370" t="s">
        <v>504</v>
      </c>
      <c r="T87" s="370" t="s">
        <v>505</v>
      </c>
      <c r="U87" s="370" t="s">
        <v>70</v>
      </c>
      <c r="V87" s="371">
        <v>3207.2040000000002</v>
      </c>
      <c r="W87" s="372">
        <v>1.1499999999999999</v>
      </c>
      <c r="X87" s="372">
        <v>3688.28</v>
      </c>
      <c r="Y87" s="372">
        <v>0</v>
      </c>
      <c r="Z87" s="372">
        <v>3688.28</v>
      </c>
      <c r="AA87" s="371">
        <v>0</v>
      </c>
    </row>
    <row r="88" spans="17:27" x14ac:dyDescent="0.3">
      <c r="Q88" s="358"/>
      <c r="R88" s="359"/>
      <c r="S88" s="360" t="s">
        <v>216</v>
      </c>
      <c r="T88" s="360" t="s">
        <v>506</v>
      </c>
      <c r="U88" s="360"/>
      <c r="V88" s="361"/>
      <c r="W88" s="362"/>
      <c r="X88" s="362">
        <v>170045.55</v>
      </c>
      <c r="Y88" s="362">
        <v>45356.3</v>
      </c>
      <c r="Z88" s="362">
        <v>215401.85</v>
      </c>
      <c r="AA88" s="361">
        <v>1379.9052609</v>
      </c>
    </row>
    <row r="89" spans="17:27" ht="40" x14ac:dyDescent="0.3">
      <c r="Q89" s="363">
        <v>1</v>
      </c>
      <c r="R89" s="364" t="s">
        <v>507</v>
      </c>
      <c r="S89" s="365" t="s">
        <v>508</v>
      </c>
      <c r="T89" s="365" t="s">
        <v>509</v>
      </c>
      <c r="U89" s="365" t="s">
        <v>70</v>
      </c>
      <c r="V89" s="366">
        <v>3054.48</v>
      </c>
      <c r="W89" s="367">
        <v>3.87</v>
      </c>
      <c r="X89" s="367">
        <v>213.81</v>
      </c>
      <c r="Y89" s="367">
        <v>11607.03</v>
      </c>
      <c r="Z89" s="367">
        <v>11820.84</v>
      </c>
      <c r="AA89" s="366">
        <v>0</v>
      </c>
    </row>
    <row r="90" spans="17:27" ht="20" x14ac:dyDescent="0.3">
      <c r="Q90" s="363"/>
      <c r="R90" s="364" t="s">
        <v>437</v>
      </c>
      <c r="S90" s="365" t="s">
        <v>510</v>
      </c>
      <c r="T90" s="365" t="s">
        <v>511</v>
      </c>
      <c r="U90" s="365" t="s">
        <v>70</v>
      </c>
      <c r="V90" s="366">
        <v>9163.44</v>
      </c>
      <c r="W90" s="367">
        <v>0.88</v>
      </c>
      <c r="X90" s="367">
        <v>0</v>
      </c>
      <c r="Y90" s="367">
        <v>8063.83</v>
      </c>
      <c r="Z90" s="367">
        <v>8063.83</v>
      </c>
      <c r="AA90" s="366">
        <v>0</v>
      </c>
    </row>
    <row r="91" spans="17:27" ht="40" x14ac:dyDescent="0.3">
      <c r="Q91" s="363"/>
      <c r="R91" s="364" t="s">
        <v>437</v>
      </c>
      <c r="S91" s="365" t="s">
        <v>512</v>
      </c>
      <c r="T91" s="365" t="s">
        <v>513</v>
      </c>
      <c r="U91" s="365" t="s">
        <v>70</v>
      </c>
      <c r="V91" s="366">
        <v>2746.9</v>
      </c>
      <c r="W91" s="367">
        <v>5.5</v>
      </c>
      <c r="X91" s="367">
        <v>11509.51</v>
      </c>
      <c r="Y91" s="367">
        <v>3598.44</v>
      </c>
      <c r="Z91" s="367">
        <v>15107.95</v>
      </c>
      <c r="AA91" s="366">
        <v>0</v>
      </c>
    </row>
    <row r="92" spans="17:27" ht="30" x14ac:dyDescent="0.3">
      <c r="Q92" s="363"/>
      <c r="R92" s="364" t="s">
        <v>437</v>
      </c>
      <c r="S92" s="365" t="s">
        <v>514</v>
      </c>
      <c r="T92" s="365" t="s">
        <v>515</v>
      </c>
      <c r="U92" s="365" t="s">
        <v>70</v>
      </c>
      <c r="V92" s="366">
        <v>2919.415</v>
      </c>
      <c r="W92" s="367">
        <v>6.14</v>
      </c>
      <c r="X92" s="367">
        <v>15180.96</v>
      </c>
      <c r="Y92" s="367">
        <v>2744.25</v>
      </c>
      <c r="Z92" s="367">
        <v>17925.21</v>
      </c>
      <c r="AA92" s="366">
        <v>0</v>
      </c>
    </row>
    <row r="93" spans="17:27" ht="40" x14ac:dyDescent="0.3">
      <c r="Q93" s="363">
        <v>2</v>
      </c>
      <c r="R93" s="364" t="s">
        <v>507</v>
      </c>
      <c r="S93" s="365" t="s">
        <v>516</v>
      </c>
      <c r="T93" s="365" t="s">
        <v>517</v>
      </c>
      <c r="U93" s="365" t="s">
        <v>70</v>
      </c>
      <c r="V93" s="366">
        <v>2693.8240000000001</v>
      </c>
      <c r="W93" s="367">
        <v>10.52</v>
      </c>
      <c r="X93" s="367">
        <v>24917.87</v>
      </c>
      <c r="Y93" s="367">
        <v>3421.16</v>
      </c>
      <c r="Z93" s="367">
        <v>28339.03</v>
      </c>
      <c r="AA93" s="366">
        <v>355.26150912000003</v>
      </c>
    </row>
    <row r="94" spans="17:27" ht="40" x14ac:dyDescent="0.3">
      <c r="Q94" s="363"/>
      <c r="R94" s="364" t="s">
        <v>437</v>
      </c>
      <c r="S94" s="365" t="s">
        <v>518</v>
      </c>
      <c r="T94" s="365" t="s">
        <v>519</v>
      </c>
      <c r="U94" s="365" t="s">
        <v>70</v>
      </c>
      <c r="V94" s="366">
        <v>2720.364</v>
      </c>
      <c r="W94" s="367">
        <v>10.06</v>
      </c>
      <c r="X94" s="367">
        <v>24428.87</v>
      </c>
      <c r="Y94" s="367">
        <v>2937.99</v>
      </c>
      <c r="Z94" s="367">
        <v>27366.86</v>
      </c>
      <c r="AA94" s="366">
        <v>0</v>
      </c>
    </row>
    <row r="95" spans="17:27" ht="40" x14ac:dyDescent="0.3">
      <c r="Q95" s="363">
        <v>3</v>
      </c>
      <c r="R95" s="364" t="s">
        <v>507</v>
      </c>
      <c r="S95" s="365" t="s">
        <v>520</v>
      </c>
      <c r="T95" s="365" t="s">
        <v>521</v>
      </c>
      <c r="U95" s="365" t="s">
        <v>70</v>
      </c>
      <c r="V95" s="366">
        <v>258.45600000000002</v>
      </c>
      <c r="W95" s="367">
        <v>13.6</v>
      </c>
      <c r="X95" s="367">
        <v>3243.62</v>
      </c>
      <c r="Y95" s="367">
        <v>271.38</v>
      </c>
      <c r="Z95" s="367">
        <v>3515</v>
      </c>
      <c r="AA95" s="366">
        <v>129.94909224</v>
      </c>
    </row>
    <row r="96" spans="17:27" ht="40" x14ac:dyDescent="0.3">
      <c r="Q96" s="363"/>
      <c r="R96" s="364" t="s">
        <v>437</v>
      </c>
      <c r="S96" s="365" t="s">
        <v>522</v>
      </c>
      <c r="T96" s="365" t="s">
        <v>523</v>
      </c>
      <c r="U96" s="365" t="s">
        <v>70</v>
      </c>
      <c r="V96" s="366">
        <v>871.14</v>
      </c>
      <c r="W96" s="367">
        <v>3.31</v>
      </c>
      <c r="X96" s="367">
        <v>2151.7199999999998</v>
      </c>
      <c r="Y96" s="367">
        <v>731.75</v>
      </c>
      <c r="Z96" s="367">
        <v>2883.47</v>
      </c>
      <c r="AA96" s="366">
        <v>0</v>
      </c>
    </row>
    <row r="97" spans="17:27" x14ac:dyDescent="0.3">
      <c r="Q97" s="368"/>
      <c r="R97" s="369" t="s">
        <v>491</v>
      </c>
      <c r="S97" s="370" t="s">
        <v>524</v>
      </c>
      <c r="T97" s="370" t="s">
        <v>525</v>
      </c>
      <c r="U97" s="370" t="s">
        <v>338</v>
      </c>
      <c r="V97" s="371">
        <v>156.80500000000001</v>
      </c>
      <c r="W97" s="372">
        <v>13.6</v>
      </c>
      <c r="X97" s="372">
        <v>2132.5500000000002</v>
      </c>
      <c r="Y97" s="372">
        <v>0</v>
      </c>
      <c r="Z97" s="372">
        <v>2132.5500000000002</v>
      </c>
      <c r="AA97" s="371">
        <v>0</v>
      </c>
    </row>
    <row r="98" spans="17:27" ht="30" x14ac:dyDescent="0.3">
      <c r="Q98" s="363">
        <v>5</v>
      </c>
      <c r="R98" s="364" t="s">
        <v>507</v>
      </c>
      <c r="S98" s="365" t="s">
        <v>526</v>
      </c>
      <c r="T98" s="365" t="s">
        <v>527</v>
      </c>
      <c r="U98" s="365" t="s">
        <v>70</v>
      </c>
      <c r="V98" s="366">
        <v>2654.0140000000001</v>
      </c>
      <c r="W98" s="367">
        <v>15.83</v>
      </c>
      <c r="X98" s="367">
        <v>37023.5</v>
      </c>
      <c r="Y98" s="367">
        <v>4989.54</v>
      </c>
      <c r="Z98" s="367">
        <v>42013.04</v>
      </c>
      <c r="AA98" s="366">
        <v>412.93803825999998</v>
      </c>
    </row>
    <row r="99" spans="17:27" ht="40" x14ac:dyDescent="0.3">
      <c r="Q99" s="363">
        <v>14</v>
      </c>
      <c r="R99" s="364" t="s">
        <v>507</v>
      </c>
      <c r="S99" s="365" t="s">
        <v>528</v>
      </c>
      <c r="T99" s="365" t="s">
        <v>529</v>
      </c>
      <c r="U99" s="365" t="s">
        <v>70</v>
      </c>
      <c r="V99" s="366">
        <v>2654.0140000000001</v>
      </c>
      <c r="W99" s="367">
        <v>15.76</v>
      </c>
      <c r="X99" s="367">
        <v>36439.61</v>
      </c>
      <c r="Y99" s="367">
        <v>5387.65</v>
      </c>
      <c r="Z99" s="367">
        <v>41827.26</v>
      </c>
      <c r="AA99" s="366">
        <v>481.75662127999999</v>
      </c>
    </row>
    <row r="100" spans="17:27" ht="40" x14ac:dyDescent="0.3">
      <c r="Q100" s="363"/>
      <c r="R100" s="364" t="s">
        <v>437</v>
      </c>
      <c r="S100" s="365" t="s">
        <v>530</v>
      </c>
      <c r="T100" s="365" t="s">
        <v>531</v>
      </c>
      <c r="U100" s="365" t="s">
        <v>70</v>
      </c>
      <c r="V100" s="366">
        <v>5308.0280000000002</v>
      </c>
      <c r="W100" s="367">
        <v>0.47</v>
      </c>
      <c r="X100" s="367">
        <v>2282.4499999999998</v>
      </c>
      <c r="Y100" s="367">
        <v>212.32</v>
      </c>
      <c r="Z100" s="367">
        <v>2494.77</v>
      </c>
      <c r="AA100" s="366">
        <v>0</v>
      </c>
    </row>
    <row r="101" spans="17:27" ht="20" x14ac:dyDescent="0.3">
      <c r="Q101" s="363"/>
      <c r="R101" s="364" t="s">
        <v>437</v>
      </c>
      <c r="S101" s="365" t="s">
        <v>532</v>
      </c>
      <c r="T101" s="365" t="s">
        <v>533</v>
      </c>
      <c r="U101" s="365" t="s">
        <v>70</v>
      </c>
      <c r="V101" s="366">
        <v>234.96</v>
      </c>
      <c r="W101" s="367">
        <v>15.01</v>
      </c>
      <c r="X101" s="367">
        <v>2135.79</v>
      </c>
      <c r="Y101" s="367">
        <v>1390.96</v>
      </c>
      <c r="Z101" s="367">
        <v>3526.75</v>
      </c>
      <c r="AA101" s="366">
        <v>0</v>
      </c>
    </row>
    <row r="102" spans="17:27" ht="21" x14ac:dyDescent="0.3">
      <c r="Q102" s="368"/>
      <c r="R102" s="369" t="s">
        <v>491</v>
      </c>
      <c r="S102" s="370" t="s">
        <v>534</v>
      </c>
      <c r="T102" s="370" t="s">
        <v>535</v>
      </c>
      <c r="U102" s="370" t="s">
        <v>338</v>
      </c>
      <c r="V102" s="371">
        <v>48.055999999999997</v>
      </c>
      <c r="W102" s="372">
        <v>174.49</v>
      </c>
      <c r="X102" s="372">
        <v>8385.2900000000009</v>
      </c>
      <c r="Y102" s="372">
        <v>0</v>
      </c>
      <c r="Z102" s="372">
        <v>8385.2900000000009</v>
      </c>
      <c r="AA102" s="371">
        <v>0</v>
      </c>
    </row>
    <row r="103" spans="17:27" ht="26" x14ac:dyDescent="0.3">
      <c r="Q103" s="358"/>
      <c r="R103" s="359"/>
      <c r="S103" s="360" t="s">
        <v>336</v>
      </c>
      <c r="T103" s="360" t="s">
        <v>536</v>
      </c>
      <c r="U103" s="360"/>
      <c r="V103" s="361"/>
      <c r="W103" s="362"/>
      <c r="X103" s="362">
        <v>18475.5</v>
      </c>
      <c r="Y103" s="362">
        <v>24202.49</v>
      </c>
      <c r="Z103" s="362">
        <v>42677.99</v>
      </c>
      <c r="AA103" s="361">
        <v>0.48885869999999998</v>
      </c>
    </row>
    <row r="104" spans="17:27" x14ac:dyDescent="0.3">
      <c r="Q104" s="368"/>
      <c r="R104" s="369" t="s">
        <v>537</v>
      </c>
      <c r="S104" s="370" t="s">
        <v>538</v>
      </c>
      <c r="T104" s="370" t="s">
        <v>539</v>
      </c>
      <c r="U104" s="370" t="s">
        <v>211</v>
      </c>
      <c r="V104" s="371">
        <v>57</v>
      </c>
      <c r="W104" s="372">
        <v>41.6</v>
      </c>
      <c r="X104" s="372">
        <v>2371.1999999999998</v>
      </c>
      <c r="Y104" s="372">
        <v>0</v>
      </c>
      <c r="Z104" s="372">
        <v>2371.1999999999998</v>
      </c>
      <c r="AA104" s="371">
        <v>0</v>
      </c>
    </row>
    <row r="105" spans="17:27" ht="21" x14ac:dyDescent="0.3">
      <c r="Q105" s="368"/>
      <c r="R105" s="369" t="s">
        <v>537</v>
      </c>
      <c r="S105" s="370" t="s">
        <v>540</v>
      </c>
      <c r="T105" s="370" t="s">
        <v>541</v>
      </c>
      <c r="U105" s="370" t="s">
        <v>542</v>
      </c>
      <c r="V105" s="371">
        <v>2.02</v>
      </c>
      <c r="W105" s="372">
        <v>1154.3499999999999</v>
      </c>
      <c r="X105" s="372">
        <v>2331.79</v>
      </c>
      <c r="Y105" s="372">
        <v>0</v>
      </c>
      <c r="Z105" s="372">
        <v>2331.79</v>
      </c>
      <c r="AA105" s="371">
        <v>0</v>
      </c>
    </row>
    <row r="106" spans="17:27" ht="21" x14ac:dyDescent="0.3">
      <c r="Q106" s="368"/>
      <c r="R106" s="369" t="s">
        <v>537</v>
      </c>
      <c r="S106" s="370" t="s">
        <v>543</v>
      </c>
      <c r="T106" s="370" t="s">
        <v>544</v>
      </c>
      <c r="U106" s="370" t="s">
        <v>211</v>
      </c>
      <c r="V106" s="371">
        <v>30</v>
      </c>
      <c r="W106" s="372">
        <v>74.459999999999994</v>
      </c>
      <c r="X106" s="372">
        <v>2233.8000000000002</v>
      </c>
      <c r="Y106" s="372">
        <v>0</v>
      </c>
      <c r="Z106" s="372">
        <v>2233.8000000000002</v>
      </c>
      <c r="AA106" s="371">
        <v>0</v>
      </c>
    </row>
    <row r="107" spans="17:27" ht="21" x14ac:dyDescent="0.3">
      <c r="Q107" s="368"/>
      <c r="R107" s="369" t="s">
        <v>537</v>
      </c>
      <c r="S107" s="370" t="s">
        <v>545</v>
      </c>
      <c r="T107" s="370" t="s">
        <v>546</v>
      </c>
      <c r="U107" s="370" t="s">
        <v>211</v>
      </c>
      <c r="V107" s="371">
        <v>36</v>
      </c>
      <c r="W107" s="372">
        <v>74.760000000000005</v>
      </c>
      <c r="X107" s="372">
        <v>2691.36</v>
      </c>
      <c r="Y107" s="372">
        <v>0</v>
      </c>
      <c r="Z107" s="372">
        <v>2691.36</v>
      </c>
      <c r="AA107" s="371">
        <v>0</v>
      </c>
    </row>
    <row r="108" spans="17:27" ht="30" x14ac:dyDescent="0.3">
      <c r="Q108" s="363"/>
      <c r="R108" s="364" t="s">
        <v>437</v>
      </c>
      <c r="S108" s="365" t="s">
        <v>547</v>
      </c>
      <c r="T108" s="365" t="s">
        <v>548</v>
      </c>
      <c r="U108" s="365" t="s">
        <v>73</v>
      </c>
      <c r="V108" s="366">
        <v>2</v>
      </c>
      <c r="W108" s="367">
        <v>18.36</v>
      </c>
      <c r="X108" s="367">
        <v>10.84</v>
      </c>
      <c r="Y108" s="367">
        <v>25.88</v>
      </c>
      <c r="Z108" s="367">
        <v>36.72</v>
      </c>
      <c r="AA108" s="366">
        <v>0</v>
      </c>
    </row>
    <row r="109" spans="17:27" x14ac:dyDescent="0.3">
      <c r="Q109" s="368"/>
      <c r="R109" s="369" t="s">
        <v>549</v>
      </c>
      <c r="S109" s="370" t="s">
        <v>550</v>
      </c>
      <c r="T109" s="370" t="s">
        <v>551</v>
      </c>
      <c r="U109" s="370" t="s">
        <v>211</v>
      </c>
      <c r="V109" s="371">
        <v>2.02</v>
      </c>
      <c r="W109" s="372">
        <v>12.93</v>
      </c>
      <c r="X109" s="372">
        <v>26.12</v>
      </c>
      <c r="Y109" s="372">
        <v>0</v>
      </c>
      <c r="Z109" s="372">
        <v>26.12</v>
      </c>
      <c r="AA109" s="371">
        <v>0</v>
      </c>
    </row>
    <row r="110" spans="17:27" ht="30" x14ac:dyDescent="0.3">
      <c r="Q110" s="363"/>
      <c r="R110" s="364" t="s">
        <v>437</v>
      </c>
      <c r="S110" s="365" t="s">
        <v>552</v>
      </c>
      <c r="T110" s="365" t="s">
        <v>553</v>
      </c>
      <c r="U110" s="365" t="s">
        <v>73</v>
      </c>
      <c r="V110" s="366">
        <v>66</v>
      </c>
      <c r="W110" s="367">
        <v>18.78</v>
      </c>
      <c r="X110" s="367">
        <v>496.32</v>
      </c>
      <c r="Y110" s="367">
        <v>743.16</v>
      </c>
      <c r="Z110" s="367">
        <v>1239.48</v>
      </c>
      <c r="AA110" s="366">
        <v>0</v>
      </c>
    </row>
    <row r="111" spans="17:27" ht="40" x14ac:dyDescent="0.3">
      <c r="Q111" s="363">
        <v>10</v>
      </c>
      <c r="R111" s="364" t="s">
        <v>507</v>
      </c>
      <c r="S111" s="365" t="s">
        <v>554</v>
      </c>
      <c r="T111" s="365" t="s">
        <v>555</v>
      </c>
      <c r="U111" s="365" t="s">
        <v>79</v>
      </c>
      <c r="V111" s="366">
        <v>455.07</v>
      </c>
      <c r="W111" s="367">
        <v>1.58</v>
      </c>
      <c r="X111" s="367">
        <v>496.03</v>
      </c>
      <c r="Y111" s="367">
        <v>222.98</v>
      </c>
      <c r="Z111" s="367">
        <v>719.01</v>
      </c>
      <c r="AA111" s="366">
        <v>0.1638252</v>
      </c>
    </row>
    <row r="112" spans="17:27" ht="40" x14ac:dyDescent="0.3">
      <c r="Q112" s="363">
        <v>11</v>
      </c>
      <c r="R112" s="364" t="s">
        <v>507</v>
      </c>
      <c r="S112" s="365" t="s">
        <v>556</v>
      </c>
      <c r="T112" s="365" t="s">
        <v>557</v>
      </c>
      <c r="U112" s="365" t="s">
        <v>79</v>
      </c>
      <c r="V112" s="366">
        <v>350.9</v>
      </c>
      <c r="W112" s="367">
        <v>2.09</v>
      </c>
      <c r="X112" s="367">
        <v>512.30999999999995</v>
      </c>
      <c r="Y112" s="367">
        <v>221.07</v>
      </c>
      <c r="Z112" s="367">
        <v>733.38</v>
      </c>
      <c r="AA112" s="366">
        <v>0.17895900000000001</v>
      </c>
    </row>
    <row r="113" spans="17:27" ht="30" x14ac:dyDescent="0.3">
      <c r="Q113" s="363">
        <v>15</v>
      </c>
      <c r="R113" s="364" t="s">
        <v>507</v>
      </c>
      <c r="S113" s="365" t="s">
        <v>558</v>
      </c>
      <c r="T113" s="365" t="s">
        <v>559</v>
      </c>
      <c r="U113" s="365" t="s">
        <v>79</v>
      </c>
      <c r="V113" s="366">
        <v>6.6</v>
      </c>
      <c r="W113" s="367">
        <v>28.72</v>
      </c>
      <c r="X113" s="367">
        <v>170.35</v>
      </c>
      <c r="Y113" s="367">
        <v>19.2</v>
      </c>
      <c r="Z113" s="367">
        <v>189.55</v>
      </c>
      <c r="AA113" s="366">
        <v>8.7119999999999993E-3</v>
      </c>
    </row>
    <row r="114" spans="17:27" ht="40" x14ac:dyDescent="0.3">
      <c r="Q114" s="363">
        <v>12</v>
      </c>
      <c r="R114" s="364" t="s">
        <v>507</v>
      </c>
      <c r="S114" s="365" t="s">
        <v>560</v>
      </c>
      <c r="T114" s="365" t="s">
        <v>561</v>
      </c>
      <c r="U114" s="365" t="s">
        <v>70</v>
      </c>
      <c r="V114" s="366">
        <v>152.625</v>
      </c>
      <c r="W114" s="367">
        <v>10.75</v>
      </c>
      <c r="X114" s="367">
        <v>302.2</v>
      </c>
      <c r="Y114" s="367">
        <v>1338.52</v>
      </c>
      <c r="Z114" s="367">
        <v>1640.72</v>
      </c>
      <c r="AA114" s="366">
        <v>0.1373625</v>
      </c>
    </row>
    <row r="115" spans="17:27" ht="30" x14ac:dyDescent="0.3">
      <c r="Q115" s="363"/>
      <c r="R115" s="364" t="s">
        <v>437</v>
      </c>
      <c r="S115" s="365" t="s">
        <v>562</v>
      </c>
      <c r="T115" s="365" t="s">
        <v>563</v>
      </c>
      <c r="U115" s="365" t="s">
        <v>79</v>
      </c>
      <c r="V115" s="366">
        <v>805.97</v>
      </c>
      <c r="W115" s="367">
        <v>0.26</v>
      </c>
      <c r="X115" s="367">
        <v>8.06</v>
      </c>
      <c r="Y115" s="367">
        <v>201.49</v>
      </c>
      <c r="Z115" s="367">
        <v>209.55</v>
      </c>
      <c r="AA115" s="366">
        <v>0</v>
      </c>
    </row>
    <row r="116" spans="17:27" ht="30" x14ac:dyDescent="0.3">
      <c r="Q116" s="363"/>
      <c r="R116" s="364" t="s">
        <v>437</v>
      </c>
      <c r="S116" s="365" t="s">
        <v>564</v>
      </c>
      <c r="T116" s="365" t="s">
        <v>565</v>
      </c>
      <c r="U116" s="365" t="s">
        <v>70</v>
      </c>
      <c r="V116" s="366">
        <v>152.625</v>
      </c>
      <c r="W116" s="367">
        <v>2.0099999999999998</v>
      </c>
      <c r="X116" s="367">
        <v>3.05</v>
      </c>
      <c r="Y116" s="367">
        <v>303.73</v>
      </c>
      <c r="Z116" s="367">
        <v>306.77999999999997</v>
      </c>
      <c r="AA116" s="366">
        <v>0</v>
      </c>
    </row>
    <row r="117" spans="17:27" ht="30" x14ac:dyDescent="0.3">
      <c r="Q117" s="363"/>
      <c r="R117" s="364" t="s">
        <v>437</v>
      </c>
      <c r="S117" s="365" t="s">
        <v>566</v>
      </c>
      <c r="T117" s="365" t="s">
        <v>567</v>
      </c>
      <c r="U117" s="365" t="s">
        <v>334</v>
      </c>
      <c r="V117" s="366">
        <v>446.6</v>
      </c>
      <c r="W117" s="367">
        <v>7.48</v>
      </c>
      <c r="X117" s="367">
        <v>1960.57</v>
      </c>
      <c r="Y117" s="367">
        <v>1380</v>
      </c>
      <c r="Z117" s="367">
        <v>3340.57</v>
      </c>
      <c r="AA117" s="366">
        <v>0</v>
      </c>
    </row>
    <row r="118" spans="17:27" ht="21" x14ac:dyDescent="0.3">
      <c r="Q118" s="368"/>
      <c r="R118" s="369" t="s">
        <v>568</v>
      </c>
      <c r="S118" s="370" t="s">
        <v>569</v>
      </c>
      <c r="T118" s="370" t="s">
        <v>570</v>
      </c>
      <c r="U118" s="370" t="s">
        <v>542</v>
      </c>
      <c r="V118" s="371">
        <v>451.06599999999997</v>
      </c>
      <c r="W118" s="372">
        <v>10.7</v>
      </c>
      <c r="X118" s="372">
        <v>4826.41</v>
      </c>
      <c r="Y118" s="372">
        <v>0</v>
      </c>
      <c r="Z118" s="372">
        <v>4826.41</v>
      </c>
      <c r="AA118" s="371">
        <v>0</v>
      </c>
    </row>
    <row r="119" spans="17:27" ht="30" x14ac:dyDescent="0.3">
      <c r="Q119" s="363"/>
      <c r="R119" s="364" t="s">
        <v>437</v>
      </c>
      <c r="S119" s="365" t="s">
        <v>571</v>
      </c>
      <c r="T119" s="365" t="s">
        <v>572</v>
      </c>
      <c r="U119" s="365" t="s">
        <v>338</v>
      </c>
      <c r="V119" s="366">
        <v>389.93799999999999</v>
      </c>
      <c r="W119" s="367">
        <v>3.81</v>
      </c>
      <c r="X119" s="367">
        <v>35.090000000000003</v>
      </c>
      <c r="Y119" s="367">
        <v>1450.57</v>
      </c>
      <c r="Z119" s="367">
        <v>1485.66</v>
      </c>
      <c r="AA119" s="366">
        <v>0</v>
      </c>
    </row>
    <row r="120" spans="17:27" ht="30" x14ac:dyDescent="0.3">
      <c r="Q120" s="363"/>
      <c r="R120" s="364" t="s">
        <v>437</v>
      </c>
      <c r="S120" s="365" t="s">
        <v>573</v>
      </c>
      <c r="T120" s="365" t="s">
        <v>574</v>
      </c>
      <c r="U120" s="365" t="s">
        <v>338</v>
      </c>
      <c r="V120" s="366">
        <v>3119.5010000000002</v>
      </c>
      <c r="W120" s="367">
        <v>0.49</v>
      </c>
      <c r="X120" s="367">
        <v>0</v>
      </c>
      <c r="Y120" s="367">
        <v>1528.56</v>
      </c>
      <c r="Z120" s="367">
        <v>1528.56</v>
      </c>
      <c r="AA120" s="366">
        <v>0</v>
      </c>
    </row>
    <row r="121" spans="17:27" ht="30" x14ac:dyDescent="0.3">
      <c r="Q121" s="363">
        <v>17</v>
      </c>
      <c r="R121" s="364" t="s">
        <v>575</v>
      </c>
      <c r="S121" s="365" t="s">
        <v>576</v>
      </c>
      <c r="T121" s="365" t="s">
        <v>577</v>
      </c>
      <c r="U121" s="365" t="s">
        <v>338</v>
      </c>
      <c r="V121" s="366">
        <v>389.93799999999999</v>
      </c>
      <c r="W121" s="367">
        <v>43</v>
      </c>
      <c r="X121" s="367">
        <v>0</v>
      </c>
      <c r="Y121" s="367">
        <v>16767.330000000002</v>
      </c>
      <c r="Z121" s="367">
        <v>16767.330000000002</v>
      </c>
      <c r="AA121" s="366">
        <v>0</v>
      </c>
    </row>
    <row r="122" spans="17:27" x14ac:dyDescent="0.3">
      <c r="Q122" s="358"/>
      <c r="R122" s="359"/>
      <c r="S122" s="360" t="s">
        <v>343</v>
      </c>
      <c r="T122" s="360" t="s">
        <v>578</v>
      </c>
      <c r="U122" s="360"/>
      <c r="V122" s="361"/>
      <c r="W122" s="362"/>
      <c r="X122" s="362">
        <v>0</v>
      </c>
      <c r="Y122" s="362">
        <v>13060.69</v>
      </c>
      <c r="Z122" s="362">
        <v>13060.69</v>
      </c>
      <c r="AA122" s="361">
        <v>0</v>
      </c>
    </row>
    <row r="123" spans="17:27" ht="40" x14ac:dyDescent="0.3">
      <c r="Q123" s="363"/>
      <c r="R123" s="364" t="s">
        <v>437</v>
      </c>
      <c r="S123" s="365" t="s">
        <v>579</v>
      </c>
      <c r="T123" s="365" t="s">
        <v>580</v>
      </c>
      <c r="U123" s="365" t="s">
        <v>581</v>
      </c>
      <c r="V123" s="366">
        <v>6596.31</v>
      </c>
      <c r="W123" s="367">
        <v>1.98</v>
      </c>
      <c r="X123" s="367">
        <v>0</v>
      </c>
      <c r="Y123" s="367">
        <v>13060.69</v>
      </c>
      <c r="Z123" s="367">
        <v>13060.69</v>
      </c>
      <c r="AA123" s="366">
        <v>0</v>
      </c>
    </row>
    <row r="124" spans="17:27" x14ac:dyDescent="0.3">
      <c r="Q124" s="378"/>
      <c r="R124" s="379"/>
      <c r="S124" s="380"/>
      <c r="T124" s="380" t="s">
        <v>582</v>
      </c>
      <c r="U124" s="380"/>
      <c r="V124" s="381"/>
      <c r="W124" s="382"/>
      <c r="X124" s="382">
        <v>248151.1</v>
      </c>
      <c r="Y124" s="382">
        <v>189118.62</v>
      </c>
      <c r="Z124" s="382">
        <v>437269.72</v>
      </c>
      <c r="AA124" s="381">
        <v>4598.3231195999997</v>
      </c>
    </row>
  </sheetData>
  <mergeCells count="25">
    <mergeCell ref="A17:H17"/>
    <mergeCell ref="A1:C2"/>
    <mergeCell ref="A12:C12"/>
    <mergeCell ref="A13:H13"/>
    <mergeCell ref="A14:H14"/>
    <mergeCell ref="A16:H16"/>
    <mergeCell ref="A15:H15"/>
    <mergeCell ref="AF13:AG13"/>
    <mergeCell ref="T6:AB6"/>
    <mergeCell ref="T7:AB7"/>
    <mergeCell ref="T8:AB8"/>
    <mergeCell ref="Q9:S9"/>
    <mergeCell ref="T10:AB10"/>
    <mergeCell ref="AB35:AE35"/>
    <mergeCell ref="Q41:AA41"/>
    <mergeCell ref="Y46:AA46"/>
    <mergeCell ref="T11:AB11"/>
    <mergeCell ref="T12:AB12"/>
    <mergeCell ref="Q13:S13"/>
    <mergeCell ref="T13:AB13"/>
    <mergeCell ref="Q47:T47"/>
    <mergeCell ref="Y47:Z47"/>
    <mergeCell ref="Q48:S48"/>
    <mergeCell ref="W16:X16"/>
    <mergeCell ref="Q29:S29"/>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31" sqref="A31"/>
    </sheetView>
  </sheetViews>
  <sheetFormatPr defaultColWidth="8.6640625" defaultRowHeight="14" x14ac:dyDescent="0.3"/>
  <cols>
    <col min="1" max="1" width="4.5" style="135" bestFit="1" customWidth="1"/>
    <col min="2" max="3" width="8.6640625" style="33"/>
    <col min="4" max="4" width="45.1640625" style="33" bestFit="1" customWidth="1"/>
    <col min="5" max="5" width="8.6640625" style="135"/>
    <col min="6" max="6" width="10.08203125" style="33" bestFit="1" customWidth="1"/>
    <col min="7" max="7" width="13.6640625" style="33" bestFit="1" customWidth="1"/>
    <col min="8" max="8" width="16.9140625" style="33" bestFit="1" customWidth="1"/>
    <col min="9" max="16384" width="8.6640625" style="33"/>
  </cols>
  <sheetData>
    <row r="1" spans="1:8" x14ac:dyDescent="0.3">
      <c r="A1" s="661" t="s">
        <v>80</v>
      </c>
      <c r="B1" s="662"/>
      <c r="C1" s="663"/>
    </row>
    <row r="2" spans="1:8" ht="14.5" thickBot="1" x14ac:dyDescent="0.35">
      <c r="A2" s="664"/>
      <c r="B2" s="665"/>
      <c r="C2" s="666"/>
    </row>
    <row r="3" spans="1:8" ht="14.5" thickBot="1" x14ac:dyDescent="0.35"/>
    <row r="4" spans="1:8" ht="25.25" customHeight="1" x14ac:dyDescent="0.3">
      <c r="A4" s="118" t="s">
        <v>62</v>
      </c>
      <c r="B4" s="119" t="s">
        <v>63</v>
      </c>
      <c r="C4" s="119" t="s">
        <v>64</v>
      </c>
      <c r="D4" s="119" t="s">
        <v>65</v>
      </c>
      <c r="E4" s="56" t="s">
        <v>66</v>
      </c>
      <c r="F4" s="119" t="s">
        <v>67</v>
      </c>
      <c r="G4" s="119" t="s">
        <v>68</v>
      </c>
      <c r="H4" s="120" t="s">
        <v>69</v>
      </c>
    </row>
    <row r="5" spans="1:8" ht="40.25" customHeight="1" x14ac:dyDescent="0.3">
      <c r="A5" s="38">
        <v>1</v>
      </c>
      <c r="B5" s="136"/>
      <c r="C5" s="136"/>
      <c r="D5" s="161" t="s">
        <v>158</v>
      </c>
      <c r="E5" s="41" t="s">
        <v>70</v>
      </c>
      <c r="F5" s="122">
        <v>43000</v>
      </c>
      <c r="G5" s="122">
        <v>163</v>
      </c>
      <c r="H5" s="123">
        <f>G5*F5</f>
        <v>7009000</v>
      </c>
    </row>
    <row r="6" spans="1:8" ht="40.25" customHeight="1" x14ac:dyDescent="0.3">
      <c r="A6" s="38">
        <v>2</v>
      </c>
      <c r="B6" s="136"/>
      <c r="C6" s="136"/>
      <c r="D6" s="161" t="s">
        <v>159</v>
      </c>
      <c r="E6" s="41" t="s">
        <v>71</v>
      </c>
      <c r="F6" s="122">
        <v>4300</v>
      </c>
      <c r="G6" s="122">
        <v>93</v>
      </c>
      <c r="H6" s="123">
        <f t="shared" ref="H6:H9" si="0">G6*F6</f>
        <v>399900</v>
      </c>
    </row>
    <row r="7" spans="1:8" ht="40.25" customHeight="1" x14ac:dyDescent="0.3">
      <c r="A7" s="38">
        <v>3</v>
      </c>
      <c r="B7" s="136"/>
      <c r="C7" s="136"/>
      <c r="D7" s="161" t="s">
        <v>160</v>
      </c>
      <c r="E7" s="41" t="s">
        <v>72</v>
      </c>
      <c r="F7" s="122">
        <v>2</v>
      </c>
      <c r="G7" s="122">
        <v>450000</v>
      </c>
      <c r="H7" s="123">
        <f t="shared" si="0"/>
        <v>900000</v>
      </c>
    </row>
    <row r="8" spans="1:8" ht="40.25" customHeight="1" x14ac:dyDescent="0.3">
      <c r="A8" s="38">
        <v>4</v>
      </c>
      <c r="B8" s="136"/>
      <c r="C8" s="136"/>
      <c r="D8" s="162" t="s">
        <v>161</v>
      </c>
      <c r="E8" s="41" t="s">
        <v>72</v>
      </c>
      <c r="F8" s="122">
        <v>1</v>
      </c>
      <c r="G8" s="122">
        <v>1490300</v>
      </c>
      <c r="H8" s="123">
        <f t="shared" si="0"/>
        <v>1490300</v>
      </c>
    </row>
    <row r="9" spans="1:8" ht="40.25" customHeight="1" thickBot="1" x14ac:dyDescent="0.35">
      <c r="A9" s="39">
        <v>5</v>
      </c>
      <c r="B9" s="124"/>
      <c r="C9" s="124"/>
      <c r="D9" s="132" t="s">
        <v>162</v>
      </c>
      <c r="E9" s="46" t="s">
        <v>70</v>
      </c>
      <c r="F9" s="125">
        <v>9600</v>
      </c>
      <c r="G9" s="126">
        <v>73</v>
      </c>
      <c r="H9" s="127">
        <f t="shared" si="0"/>
        <v>700800</v>
      </c>
    </row>
    <row r="10" spans="1:8" ht="40.25" customHeight="1" thickBot="1" x14ac:dyDescent="0.35">
      <c r="A10" s="50"/>
      <c r="B10" s="144"/>
      <c r="C10" s="144"/>
      <c r="D10" s="144"/>
      <c r="E10" s="50"/>
      <c r="F10" s="144"/>
      <c r="G10" s="129" t="s">
        <v>81</v>
      </c>
      <c r="H10" s="130">
        <f>SUM(H5:H9)</f>
        <v>10500000</v>
      </c>
    </row>
    <row r="11" spans="1:8" x14ac:dyDescent="0.3">
      <c r="A11" s="667" t="s">
        <v>88</v>
      </c>
      <c r="B11" s="667"/>
      <c r="C11" s="667"/>
    </row>
    <row r="12" spans="1:8" ht="62.4" customHeight="1" x14ac:dyDescent="0.3">
      <c r="A12" s="660" t="s">
        <v>163</v>
      </c>
      <c r="B12" s="660"/>
      <c r="C12" s="660"/>
      <c r="D12" s="660"/>
      <c r="E12" s="660"/>
      <c r="F12" s="660"/>
      <c r="G12" s="660"/>
      <c r="H12" s="660"/>
    </row>
    <row r="13" spans="1:8" ht="40.25" customHeight="1" x14ac:dyDescent="0.3">
      <c r="A13" s="660" t="s">
        <v>164</v>
      </c>
      <c r="B13" s="660"/>
      <c r="C13" s="660"/>
      <c r="D13" s="660"/>
      <c r="E13" s="660"/>
      <c r="F13" s="660"/>
      <c r="G13" s="660"/>
      <c r="H13" s="660"/>
    </row>
    <row r="14" spans="1:8" ht="57.65" customHeight="1" x14ac:dyDescent="0.3">
      <c r="A14" s="668" t="s">
        <v>165</v>
      </c>
      <c r="B14" s="695"/>
      <c r="C14" s="695"/>
      <c r="D14" s="695"/>
      <c r="E14" s="695"/>
      <c r="F14" s="695"/>
      <c r="G14" s="695"/>
      <c r="H14" s="696"/>
    </row>
    <row r="15" spans="1:8" ht="45" customHeight="1" x14ac:dyDescent="0.3">
      <c r="A15" s="659" t="s">
        <v>166</v>
      </c>
      <c r="B15" s="660"/>
      <c r="C15" s="660"/>
      <c r="D15" s="660"/>
      <c r="E15" s="660"/>
      <c r="F15" s="660"/>
      <c r="G15" s="660"/>
      <c r="H15" s="660"/>
    </row>
    <row r="16" spans="1:8" ht="50" customHeight="1" x14ac:dyDescent="0.3">
      <c r="A16" s="659" t="s">
        <v>167</v>
      </c>
      <c r="B16" s="660"/>
      <c r="C16" s="660"/>
      <c r="D16" s="660"/>
      <c r="E16" s="660"/>
      <c r="F16" s="660"/>
      <c r="G16" s="660"/>
      <c r="H16" s="660"/>
    </row>
  </sheetData>
  <mergeCells count="7">
    <mergeCell ref="A16:H16"/>
    <mergeCell ref="A1:C2"/>
    <mergeCell ref="A11:C11"/>
    <mergeCell ref="A12:H12"/>
    <mergeCell ref="A13:H13"/>
    <mergeCell ref="A15:H15"/>
    <mergeCell ref="A14:H1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O9" sqref="O9"/>
    </sheetView>
  </sheetViews>
  <sheetFormatPr defaultColWidth="8.6640625" defaultRowHeight="14" x14ac:dyDescent="0.3"/>
  <cols>
    <col min="1" max="1" width="4.5" style="50" bestFit="1" customWidth="1"/>
    <col min="2" max="3" width="8.6640625" style="50"/>
    <col min="4" max="4" width="38.1640625" style="50" customWidth="1"/>
    <col min="5" max="6" width="8.6640625" style="50"/>
    <col min="7" max="7" width="12.4140625" style="50" customWidth="1"/>
    <col min="8" max="8" width="16.9140625" style="50" bestFit="1" customWidth="1"/>
    <col min="9" max="16384" width="8.6640625" style="33"/>
  </cols>
  <sheetData>
    <row r="1" spans="1:8" x14ac:dyDescent="0.3">
      <c r="A1" s="661" t="s">
        <v>80</v>
      </c>
      <c r="B1" s="662"/>
      <c r="C1" s="663"/>
    </row>
    <row r="2" spans="1:8" ht="14.5" thickBot="1" x14ac:dyDescent="0.35">
      <c r="A2" s="664"/>
      <c r="B2" s="665"/>
      <c r="C2" s="666"/>
    </row>
    <row r="3" spans="1:8" ht="14.5" thickBot="1" x14ac:dyDescent="0.35"/>
    <row r="4" spans="1:8" ht="25.25" customHeight="1" x14ac:dyDescent="0.3">
      <c r="A4" s="118" t="s">
        <v>62</v>
      </c>
      <c r="B4" s="56" t="s">
        <v>63</v>
      </c>
      <c r="C4" s="56" t="s">
        <v>64</v>
      </c>
      <c r="D4" s="56" t="s">
        <v>65</v>
      </c>
      <c r="E4" s="56" t="s">
        <v>66</v>
      </c>
      <c r="F4" s="56" t="s">
        <v>67</v>
      </c>
      <c r="G4" s="56" t="s">
        <v>68</v>
      </c>
      <c r="H4" s="57" t="s">
        <v>69</v>
      </c>
    </row>
    <row r="5" spans="1:8" ht="40.25" customHeight="1" x14ac:dyDescent="0.3">
      <c r="A5" s="38">
        <v>1</v>
      </c>
      <c r="B5" s="41"/>
      <c r="C5" s="41"/>
      <c r="D5" s="163" t="s">
        <v>170</v>
      </c>
      <c r="E5" s="41" t="s">
        <v>79</v>
      </c>
      <c r="F5" s="41">
        <v>1762</v>
      </c>
      <c r="G5" s="41">
        <v>980</v>
      </c>
      <c r="H5" s="43">
        <f>G5*F5</f>
        <v>1726760</v>
      </c>
    </row>
    <row r="6" spans="1:8" ht="40.25" customHeight="1" thickBot="1" x14ac:dyDescent="0.35">
      <c r="A6" s="39">
        <v>2</v>
      </c>
      <c r="B6" s="46"/>
      <c r="C6" s="46"/>
      <c r="D6" s="132" t="s">
        <v>171</v>
      </c>
      <c r="E6" s="46" t="s">
        <v>79</v>
      </c>
      <c r="F6" s="46">
        <v>1762</v>
      </c>
      <c r="G6" s="159">
        <v>450</v>
      </c>
      <c r="H6" s="49">
        <f>G6*F6</f>
        <v>792900</v>
      </c>
    </row>
    <row r="7" spans="1:8" ht="40.25" customHeight="1" thickBot="1" x14ac:dyDescent="0.35">
      <c r="G7" s="58" t="s">
        <v>81</v>
      </c>
      <c r="H7" s="59">
        <f>SUM(H5:H6)</f>
        <v>2519660</v>
      </c>
    </row>
    <row r="8" spans="1:8" x14ac:dyDescent="0.3">
      <c r="A8" s="667" t="s">
        <v>88</v>
      </c>
      <c r="B8" s="667"/>
      <c r="C8" s="667"/>
    </row>
    <row r="9" spans="1:8" ht="40.25" customHeight="1" x14ac:dyDescent="0.3">
      <c r="A9" s="659" t="s">
        <v>168</v>
      </c>
      <c r="B9" s="660"/>
      <c r="C9" s="660"/>
      <c r="D9" s="660"/>
      <c r="E9" s="660"/>
      <c r="F9" s="660"/>
      <c r="G9" s="660"/>
      <c r="H9" s="660"/>
    </row>
    <row r="10" spans="1:8" ht="63" customHeight="1" x14ac:dyDescent="0.3">
      <c r="A10" s="659" t="s">
        <v>169</v>
      </c>
      <c r="B10" s="660"/>
      <c r="C10" s="660"/>
      <c r="D10" s="660"/>
      <c r="E10" s="660"/>
      <c r="F10" s="660"/>
      <c r="G10" s="660"/>
      <c r="H10" s="660"/>
    </row>
  </sheetData>
  <mergeCells count="4">
    <mergeCell ref="A1:C2"/>
    <mergeCell ref="A8:C8"/>
    <mergeCell ref="A9:H9"/>
    <mergeCell ref="A10:H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31" sqref="A31"/>
    </sheetView>
  </sheetViews>
  <sheetFormatPr defaultColWidth="8.6640625" defaultRowHeight="14" x14ac:dyDescent="0.3"/>
  <cols>
    <col min="1" max="1" width="4.5" style="33" bestFit="1" customWidth="1"/>
    <col min="2" max="3" width="8.6640625" style="33"/>
    <col min="4" max="4" width="47" style="33" customWidth="1"/>
    <col min="5" max="5" width="4.1640625" style="33" bestFit="1" customWidth="1"/>
    <col min="6" max="6" width="9.08203125" style="33" bestFit="1" customWidth="1"/>
    <col min="7" max="7" width="12.1640625" style="33" customWidth="1"/>
    <col min="8" max="8" width="16.9140625" style="33" bestFit="1" customWidth="1"/>
    <col min="9" max="16384" width="8.6640625" style="33"/>
  </cols>
  <sheetData>
    <row r="1" spans="1:8" x14ac:dyDescent="0.3">
      <c r="A1" s="661" t="s">
        <v>80</v>
      </c>
      <c r="B1" s="662"/>
      <c r="C1" s="663"/>
    </row>
    <row r="2" spans="1:8" ht="14.5" thickBot="1" x14ac:dyDescent="0.35">
      <c r="A2" s="664"/>
      <c r="B2" s="665"/>
      <c r="C2" s="666"/>
    </row>
    <row r="3" spans="1:8" ht="14.5" thickBot="1" x14ac:dyDescent="0.35"/>
    <row r="4" spans="1:8" ht="25.25" customHeight="1" x14ac:dyDescent="0.3">
      <c r="A4" s="118" t="s">
        <v>62</v>
      </c>
      <c r="B4" s="56" t="s">
        <v>63</v>
      </c>
      <c r="C4" s="56" t="s">
        <v>64</v>
      </c>
      <c r="D4" s="56" t="s">
        <v>65</v>
      </c>
      <c r="E4" s="56" t="s">
        <v>66</v>
      </c>
      <c r="F4" s="56" t="s">
        <v>67</v>
      </c>
      <c r="G4" s="56" t="s">
        <v>68</v>
      </c>
      <c r="H4" s="57" t="s">
        <v>69</v>
      </c>
    </row>
    <row r="5" spans="1:8" ht="39.65" customHeight="1" x14ac:dyDescent="0.3">
      <c r="A5" s="38">
        <v>1</v>
      </c>
      <c r="B5" s="41"/>
      <c r="C5" s="41"/>
      <c r="D5" s="146" t="s">
        <v>172</v>
      </c>
      <c r="E5" s="41" t="s">
        <v>79</v>
      </c>
      <c r="F5" s="42">
        <v>1200</v>
      </c>
      <c r="G5" s="42">
        <v>20</v>
      </c>
      <c r="H5" s="167">
        <f>G5*F5</f>
        <v>24000</v>
      </c>
    </row>
    <row r="6" spans="1:8" ht="67.25" customHeight="1" x14ac:dyDescent="0.3">
      <c r="A6" s="38">
        <v>2</v>
      </c>
      <c r="B6" s="41"/>
      <c r="C6" s="41"/>
      <c r="D6" s="163" t="s">
        <v>175</v>
      </c>
      <c r="E6" s="41" t="s">
        <v>72</v>
      </c>
      <c r="F6" s="42">
        <v>1</v>
      </c>
      <c r="G6" s="42">
        <v>32000</v>
      </c>
      <c r="H6" s="43">
        <f>G6*F6</f>
        <v>32000</v>
      </c>
    </row>
    <row r="7" spans="1:8" ht="49.25" customHeight="1" thickBot="1" x14ac:dyDescent="0.35">
      <c r="A7" s="39">
        <v>3</v>
      </c>
      <c r="B7" s="46"/>
      <c r="C7" s="46"/>
      <c r="D7" s="132" t="s">
        <v>173</v>
      </c>
      <c r="E7" s="158" t="s">
        <v>79</v>
      </c>
      <c r="F7" s="47">
        <v>620</v>
      </c>
      <c r="G7" s="47">
        <v>100</v>
      </c>
      <c r="H7" s="63">
        <f>G7*F7</f>
        <v>62000</v>
      </c>
    </row>
    <row r="8" spans="1:8" ht="40.25" customHeight="1" thickBot="1" x14ac:dyDescent="0.35">
      <c r="A8" s="65"/>
      <c r="B8" s="65"/>
      <c r="C8" s="65"/>
      <c r="D8" s="164"/>
      <c r="E8" s="65"/>
      <c r="F8" s="65"/>
      <c r="G8" s="165" t="s">
        <v>81</v>
      </c>
      <c r="H8" s="166">
        <f>SUM(H5:H7)</f>
        <v>118000</v>
      </c>
    </row>
    <row r="9" spans="1:8" x14ac:dyDescent="0.3">
      <c r="A9" s="697" t="s">
        <v>88</v>
      </c>
      <c r="B9" s="697"/>
      <c r="C9" s="697"/>
    </row>
    <row r="10" spans="1:8" ht="45.65" customHeight="1" x14ac:dyDescent="0.3">
      <c r="A10" s="659" t="s">
        <v>176</v>
      </c>
      <c r="B10" s="660"/>
      <c r="C10" s="660"/>
      <c r="D10" s="660"/>
      <c r="E10" s="660"/>
      <c r="F10" s="660"/>
      <c r="G10" s="660"/>
      <c r="H10" s="660"/>
    </row>
    <row r="11" spans="1:8" ht="40.25" customHeight="1" x14ac:dyDescent="0.3">
      <c r="A11" s="659" t="s">
        <v>174</v>
      </c>
      <c r="B11" s="660"/>
      <c r="C11" s="660"/>
      <c r="D11" s="660"/>
      <c r="E11" s="660"/>
      <c r="F11" s="660"/>
      <c r="G11" s="660"/>
      <c r="H11" s="660"/>
    </row>
  </sheetData>
  <mergeCells count="4">
    <mergeCell ref="A1:C2"/>
    <mergeCell ref="A9:C9"/>
    <mergeCell ref="A10:H10"/>
    <mergeCell ref="A11:H1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ColWidth="8.6640625" defaultRowHeight="14" x14ac:dyDescent="0.3"/>
  <cols>
    <col min="1" max="1" width="124.58203125" style="33" customWidth="1"/>
    <col min="2" max="16384" width="8.6640625" style="33"/>
  </cols>
  <sheetData>
    <row r="1" spans="1:1" ht="406.5" x14ac:dyDescent="0.3">
      <c r="A1" s="145" t="s">
        <v>274</v>
      </c>
    </row>
    <row r="3" spans="1:1" ht="14.5" x14ac:dyDescent="0.35">
      <c r="A3" s="169" t="s">
        <v>275</v>
      </c>
    </row>
    <row r="4" spans="1:1" ht="14.5" x14ac:dyDescent="0.35">
      <c r="A4" s="169" t="s">
        <v>633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P20" sqref="P20"/>
    </sheetView>
  </sheetViews>
  <sheetFormatPr defaultRowHeight="14" x14ac:dyDescent="0.3"/>
  <sheetData>
    <row r="1" spans="1:18" s="475" customFormat="1" ht="27.65" customHeight="1" x14ac:dyDescent="0.3">
      <c r="A1" s="698" t="s">
        <v>635</v>
      </c>
      <c r="B1" s="698"/>
      <c r="C1" s="698"/>
      <c r="D1" s="698"/>
      <c r="E1" s="698"/>
      <c r="F1" s="698"/>
      <c r="G1" s="698"/>
      <c r="H1" s="698"/>
      <c r="I1" s="698"/>
      <c r="J1" s="698"/>
      <c r="K1" s="698"/>
      <c r="L1" s="698"/>
    </row>
    <row r="2" spans="1:18" s="475" customFormat="1" ht="30.65" customHeight="1" x14ac:dyDescent="0.3">
      <c r="A2" s="698"/>
      <c r="B2" s="698"/>
      <c r="C2" s="698"/>
      <c r="D2" s="698"/>
      <c r="E2" s="698"/>
      <c r="F2" s="698"/>
      <c r="G2" s="698"/>
      <c r="H2" s="698"/>
      <c r="I2" s="698"/>
      <c r="J2" s="698"/>
      <c r="K2" s="698"/>
      <c r="L2" s="698"/>
    </row>
    <row r="3" spans="1:18" s="475" customFormat="1" x14ac:dyDescent="0.3">
      <c r="A3" s="698"/>
      <c r="B3" s="698"/>
      <c r="C3" s="698"/>
      <c r="D3" s="698"/>
      <c r="E3" s="698"/>
      <c r="F3" s="698"/>
      <c r="G3" s="698"/>
      <c r="H3" s="698"/>
      <c r="I3" s="698"/>
      <c r="J3" s="698"/>
      <c r="K3" s="698"/>
      <c r="L3" s="698"/>
    </row>
    <row r="4" spans="1:18" s="475" customFormat="1" x14ac:dyDescent="0.3">
      <c r="A4" s="698"/>
      <c r="B4" s="698"/>
      <c r="C4" s="698"/>
      <c r="D4" s="698"/>
      <c r="E4" s="698"/>
      <c r="F4" s="698"/>
      <c r="G4" s="698"/>
      <c r="H4" s="698"/>
      <c r="I4" s="698"/>
      <c r="J4" s="698"/>
      <c r="K4" s="698"/>
      <c r="L4" s="698"/>
    </row>
    <row r="5" spans="1:18" s="475" customFormat="1" x14ac:dyDescent="0.3">
      <c r="A5" s="698"/>
      <c r="B5" s="698"/>
      <c r="C5" s="698"/>
      <c r="D5" s="698"/>
      <c r="E5" s="698"/>
      <c r="F5" s="698"/>
      <c r="G5" s="698"/>
      <c r="H5" s="698"/>
      <c r="I5" s="698"/>
      <c r="J5" s="698"/>
      <c r="K5" s="698"/>
      <c r="L5" s="698"/>
    </row>
    <row r="6" spans="1:18" s="475" customFormat="1" x14ac:dyDescent="0.3">
      <c r="A6" s="698"/>
      <c r="B6" s="698"/>
      <c r="C6" s="698"/>
      <c r="D6" s="698"/>
      <c r="E6" s="698"/>
      <c r="F6" s="698"/>
      <c r="G6" s="698"/>
      <c r="H6" s="698"/>
      <c r="I6" s="698"/>
      <c r="J6" s="698"/>
      <c r="K6" s="698"/>
      <c r="L6" s="698"/>
    </row>
    <row r="7" spans="1:18" s="475" customFormat="1" x14ac:dyDescent="0.3">
      <c r="A7" s="698"/>
      <c r="B7" s="698"/>
      <c r="C7" s="698"/>
      <c r="D7" s="698"/>
      <c r="E7" s="698"/>
      <c r="F7" s="698"/>
      <c r="G7" s="698"/>
      <c r="H7" s="698"/>
      <c r="I7" s="698"/>
      <c r="J7" s="698"/>
      <c r="K7" s="698"/>
      <c r="L7" s="698"/>
    </row>
    <row r="8" spans="1:18" s="475" customFormat="1" x14ac:dyDescent="0.3">
      <c r="A8" s="698"/>
      <c r="B8" s="698"/>
      <c r="C8" s="698"/>
      <c r="D8" s="698"/>
      <c r="E8" s="698"/>
      <c r="F8" s="698"/>
      <c r="G8" s="698"/>
      <c r="H8" s="698"/>
      <c r="I8" s="698"/>
      <c r="J8" s="698"/>
      <c r="K8" s="698"/>
      <c r="L8" s="698"/>
    </row>
    <row r="9" spans="1:18" s="475" customFormat="1" x14ac:dyDescent="0.3">
      <c r="A9" s="698"/>
      <c r="B9" s="698"/>
      <c r="C9" s="698"/>
      <c r="D9" s="698"/>
      <c r="E9" s="698"/>
      <c r="F9" s="698"/>
      <c r="G9" s="698"/>
      <c r="H9" s="698"/>
      <c r="I9" s="698"/>
      <c r="J9" s="698"/>
      <c r="K9" s="698"/>
      <c r="L9" s="698"/>
    </row>
    <row r="10" spans="1:18" s="475" customFormat="1" x14ac:dyDescent="0.3">
      <c r="A10" s="698"/>
      <c r="B10" s="698"/>
      <c r="C10" s="698"/>
      <c r="D10" s="698"/>
      <c r="E10" s="698"/>
      <c r="F10" s="698"/>
      <c r="G10" s="698"/>
      <c r="H10" s="698"/>
      <c r="I10" s="698"/>
      <c r="J10" s="698"/>
      <c r="K10" s="698"/>
      <c r="L10" s="698"/>
    </row>
    <row r="11" spans="1:18" s="475" customFormat="1" x14ac:dyDescent="0.3">
      <c r="A11" s="698"/>
      <c r="B11" s="698"/>
      <c r="C11" s="698"/>
      <c r="D11" s="698"/>
      <c r="E11" s="698"/>
      <c r="F11" s="698"/>
      <c r="G11" s="698"/>
      <c r="H11" s="698"/>
      <c r="I11" s="698"/>
      <c r="J11" s="698"/>
      <c r="K11" s="698"/>
      <c r="L11" s="698"/>
    </row>
    <row r="12" spans="1:18" s="475" customFormat="1" x14ac:dyDescent="0.3">
      <c r="A12" s="698"/>
      <c r="B12" s="698"/>
      <c r="C12" s="698"/>
      <c r="D12" s="698"/>
      <c r="E12" s="698"/>
      <c r="F12" s="698"/>
      <c r="G12" s="698"/>
      <c r="H12" s="698"/>
      <c r="I12" s="698"/>
      <c r="J12" s="698"/>
      <c r="K12" s="698"/>
      <c r="L12" s="698"/>
    </row>
    <row r="13" spans="1:18" s="475" customFormat="1" x14ac:dyDescent="0.3">
      <c r="A13" s="698"/>
      <c r="B13" s="698"/>
      <c r="C13" s="698"/>
      <c r="D13" s="698"/>
      <c r="E13" s="698"/>
      <c r="F13" s="698"/>
      <c r="G13" s="698"/>
      <c r="H13" s="698"/>
      <c r="I13" s="698"/>
      <c r="J13" s="698"/>
      <c r="K13" s="698"/>
      <c r="L13" s="698"/>
    </row>
    <row r="14" spans="1:18" s="475" customFormat="1" ht="43.25" customHeight="1" x14ac:dyDescent="0.3">
      <c r="A14" s="698"/>
      <c r="B14" s="698"/>
      <c r="C14" s="698"/>
      <c r="D14" s="698"/>
      <c r="E14" s="698"/>
      <c r="F14" s="698"/>
      <c r="G14" s="698"/>
      <c r="H14" s="698"/>
      <c r="I14" s="698"/>
      <c r="J14" s="698"/>
      <c r="K14" s="698"/>
      <c r="L14" s="698"/>
      <c r="R14" s="559"/>
    </row>
    <row r="15" spans="1:18" x14ac:dyDescent="0.3">
      <c r="A15" s="558" t="s">
        <v>97</v>
      </c>
    </row>
    <row r="17" spans="1:1" ht="14.5" x14ac:dyDescent="0.35">
      <c r="A17" s="476" t="s">
        <v>610</v>
      </c>
    </row>
    <row r="18" spans="1:1" ht="14.5" x14ac:dyDescent="0.35">
      <c r="A18" s="476" t="s">
        <v>609</v>
      </c>
    </row>
  </sheetData>
  <mergeCells count="1">
    <mergeCell ref="A1:L1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1" sqref="A21"/>
    </sheetView>
  </sheetViews>
  <sheetFormatPr defaultColWidth="8.6640625" defaultRowHeight="14" x14ac:dyDescent="0.3"/>
  <cols>
    <col min="1" max="1" width="145" style="33" customWidth="1"/>
    <col min="2" max="16384" width="8.6640625" style="33"/>
  </cols>
  <sheetData>
    <row r="1" spans="1:1" ht="280.5" x14ac:dyDescent="0.3">
      <c r="A1" s="145" t="s">
        <v>276</v>
      </c>
    </row>
    <row r="3" spans="1:1" ht="14.5" x14ac:dyDescent="0.35">
      <c r="A3" s="169" t="s">
        <v>277</v>
      </c>
    </row>
    <row r="4" spans="1:1" ht="14.5" x14ac:dyDescent="0.35">
      <c r="A4" s="169" t="s">
        <v>634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D26" sqref="A26:D26"/>
    </sheetView>
  </sheetViews>
  <sheetFormatPr defaultColWidth="12.58203125" defaultRowHeight="15" customHeight="1" x14ac:dyDescent="0.3"/>
  <cols>
    <col min="1" max="1" width="18.9140625" customWidth="1"/>
    <col min="2" max="2" width="35.1640625" customWidth="1"/>
    <col min="3" max="3" width="20.08203125" customWidth="1"/>
    <col min="4" max="4" width="21.4140625" customWidth="1"/>
    <col min="5" max="5" width="31.58203125" customWidth="1"/>
    <col min="6" max="26" width="7.58203125" customWidth="1"/>
  </cols>
  <sheetData>
    <row r="1" spans="1:4" ht="14.25" customHeight="1" x14ac:dyDescent="0.3"/>
    <row r="2" spans="1:4" ht="14.25" customHeight="1" x14ac:dyDescent="0.35">
      <c r="B2" s="18" t="s">
        <v>44</v>
      </c>
      <c r="C2" s="14" t="s">
        <v>45</v>
      </c>
      <c r="D2" s="19" t="s">
        <v>46</v>
      </c>
    </row>
    <row r="3" spans="1:4" ht="14.25" customHeight="1" x14ac:dyDescent="0.3"/>
    <row r="4" spans="1:4" ht="14.25" customHeight="1" x14ac:dyDescent="0.35">
      <c r="A4" s="699" t="s">
        <v>47</v>
      </c>
      <c r="B4" s="20" t="s">
        <v>48</v>
      </c>
      <c r="C4" s="21">
        <f>-20000</f>
        <v>-20000</v>
      </c>
      <c r="D4" s="22">
        <f t="shared" ref="D4:D9" si="0">C4/1.2</f>
        <v>-16666.666666666668</v>
      </c>
    </row>
    <row r="5" spans="1:4" ht="14.25" customHeight="1" x14ac:dyDescent="0.35">
      <c r="A5" s="700"/>
      <c r="B5" s="23" t="s">
        <v>49</v>
      </c>
      <c r="C5" s="24">
        <f>-25000</f>
        <v>-25000</v>
      </c>
      <c r="D5" s="25">
        <f t="shared" si="0"/>
        <v>-20833.333333333336</v>
      </c>
    </row>
    <row r="6" spans="1:4" ht="14.25" customHeight="1" x14ac:dyDescent="0.35">
      <c r="A6" s="700"/>
      <c r="B6" s="23" t="s">
        <v>50</v>
      </c>
      <c r="C6" s="24">
        <f>-15000</f>
        <v>-15000</v>
      </c>
      <c r="D6" s="25">
        <f t="shared" si="0"/>
        <v>-12500</v>
      </c>
    </row>
    <row r="7" spans="1:4" ht="14.25" customHeight="1" x14ac:dyDescent="0.35">
      <c r="A7" s="700"/>
      <c r="B7" s="23" t="s">
        <v>51</v>
      </c>
      <c r="C7" s="24">
        <v>-10000</v>
      </c>
      <c r="D7" s="25">
        <f t="shared" si="0"/>
        <v>-8333.3333333333339</v>
      </c>
    </row>
    <row r="8" spans="1:4" ht="14.25" customHeight="1" x14ac:dyDescent="0.35">
      <c r="A8" s="700"/>
      <c r="B8" s="23" t="s">
        <v>52</v>
      </c>
      <c r="C8" s="24">
        <v>-36000</v>
      </c>
      <c r="D8" s="25">
        <f t="shared" si="0"/>
        <v>-30000</v>
      </c>
    </row>
    <row r="9" spans="1:4" ht="14.25" customHeight="1" x14ac:dyDescent="0.35">
      <c r="A9" s="700"/>
      <c r="B9" s="23" t="s">
        <v>53</v>
      </c>
      <c r="C9" s="24">
        <v>-20000</v>
      </c>
      <c r="D9" s="25">
        <f t="shared" si="0"/>
        <v>-16666.666666666668</v>
      </c>
    </row>
    <row r="10" spans="1:4" ht="14.25" customHeight="1" x14ac:dyDescent="0.35">
      <c r="A10" s="700"/>
      <c r="B10" s="23" t="s">
        <v>54</v>
      </c>
      <c r="C10" s="24">
        <f>-(2900+1200+1500+1900)*12*1.35</f>
        <v>-121500.00000000001</v>
      </c>
      <c r="D10" s="25">
        <f>C10</f>
        <v>-121500.00000000001</v>
      </c>
    </row>
    <row r="11" spans="1:4" ht="14.25" customHeight="1" x14ac:dyDescent="0.35">
      <c r="A11" s="701"/>
      <c r="B11" s="26" t="s">
        <v>55</v>
      </c>
      <c r="C11" s="27">
        <f t="shared" ref="C11:D11" si="1">SUM(C4:C10)</f>
        <v>-247500</v>
      </c>
      <c r="D11" s="28">
        <f t="shared" si="1"/>
        <v>-226500.00000000003</v>
      </c>
    </row>
    <row r="12" spans="1:4" ht="14.25" customHeight="1" x14ac:dyDescent="0.3"/>
    <row r="13" spans="1:4" ht="22.5" customHeight="1" x14ac:dyDescent="0.35">
      <c r="A13" s="699" t="s">
        <v>56</v>
      </c>
      <c r="B13" s="20" t="s">
        <v>57</v>
      </c>
      <c r="C13" s="21">
        <v>20000</v>
      </c>
      <c r="D13" s="22">
        <f t="shared" ref="D13:D15" si="2">C13/1.2</f>
        <v>16666.666666666668</v>
      </c>
    </row>
    <row r="14" spans="1:4" ht="21" customHeight="1" x14ac:dyDescent="0.35">
      <c r="A14" s="700"/>
      <c r="B14" s="23" t="s">
        <v>58</v>
      </c>
      <c r="C14" s="24">
        <v>15000</v>
      </c>
      <c r="D14" s="25">
        <f t="shared" si="2"/>
        <v>12500</v>
      </c>
    </row>
    <row r="15" spans="1:4" ht="22.5" customHeight="1" x14ac:dyDescent="0.35">
      <c r="A15" s="700"/>
      <c r="B15" s="23" t="s">
        <v>59</v>
      </c>
      <c r="C15" s="24">
        <v>30000</v>
      </c>
      <c r="D15" s="25">
        <f t="shared" si="2"/>
        <v>25000</v>
      </c>
    </row>
    <row r="16" spans="1:4" ht="21" customHeight="1" x14ac:dyDescent="0.35">
      <c r="A16" s="701"/>
      <c r="B16" s="26" t="s">
        <v>55</v>
      </c>
      <c r="C16" s="27">
        <f t="shared" ref="C16:D16" si="3">SUM(C13:C15)</f>
        <v>65000</v>
      </c>
      <c r="D16" s="28">
        <f t="shared" si="3"/>
        <v>54166.666666666672</v>
      </c>
    </row>
    <row r="17" spans="1:4" ht="14.25" customHeight="1" x14ac:dyDescent="0.3"/>
    <row r="18" spans="1:4" ht="14.25" customHeight="1" x14ac:dyDescent="0.35">
      <c r="A18" s="9" t="s">
        <v>60</v>
      </c>
      <c r="B18" s="29" t="s">
        <v>61</v>
      </c>
      <c r="C18" s="30">
        <f>120*315</f>
        <v>37800</v>
      </c>
      <c r="D18" s="31">
        <f>C18/1.2</f>
        <v>31500</v>
      </c>
    </row>
    <row r="19" spans="1:4" ht="14.25" customHeight="1" x14ac:dyDescent="0.3"/>
    <row r="20" spans="1:4" ht="14.25" customHeight="1" x14ac:dyDescent="0.3"/>
    <row r="21" spans="1:4" ht="14.25" customHeight="1" x14ac:dyDescent="0.3"/>
    <row r="22" spans="1:4" ht="14.25" customHeight="1" x14ac:dyDescent="0.3"/>
    <row r="23" spans="1:4" ht="14.25" customHeight="1" x14ac:dyDescent="0.3"/>
    <row r="24" spans="1:4" ht="14.25" customHeight="1" x14ac:dyDescent="0.3"/>
    <row r="25" spans="1:4" ht="14.25" customHeight="1" x14ac:dyDescent="0.3"/>
    <row r="26" spans="1:4" ht="14.25" customHeight="1" x14ac:dyDescent="0.3"/>
    <row r="27" spans="1:4" ht="14.25" customHeight="1" x14ac:dyDescent="0.3"/>
    <row r="28" spans="1:4" ht="14.25" customHeight="1" x14ac:dyDescent="0.3"/>
    <row r="29" spans="1:4" ht="14.25" customHeight="1" x14ac:dyDescent="0.3"/>
    <row r="30" spans="1:4" ht="14.25" customHeight="1" x14ac:dyDescent="0.3"/>
    <row r="31" spans="1:4" ht="14.25" customHeight="1" x14ac:dyDescent="0.3"/>
    <row r="32" spans="1:4"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
    <mergeCell ref="A4:A11"/>
    <mergeCell ref="A13:A16"/>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16" sqref="D16"/>
    </sheetView>
  </sheetViews>
  <sheetFormatPr defaultColWidth="8.6640625" defaultRowHeight="14" x14ac:dyDescent="0.3"/>
  <cols>
    <col min="1" max="1" width="6.1640625" style="33" customWidth="1"/>
    <col min="2" max="2" width="66.9140625" style="33" customWidth="1"/>
    <col min="3" max="3" width="8.9140625" style="33" customWidth="1"/>
    <col min="4" max="4" width="9.1640625" style="33" customWidth="1"/>
    <col min="5" max="5" width="14.9140625" style="33" customWidth="1"/>
    <col min="6" max="16384" width="8.6640625" style="33"/>
  </cols>
  <sheetData>
    <row r="1" spans="1:5" ht="174" x14ac:dyDescent="0.35">
      <c r="A1" s="480"/>
      <c r="B1" s="477" t="s">
        <v>631</v>
      </c>
      <c r="C1" s="480"/>
      <c r="D1" s="480"/>
      <c r="E1" s="480"/>
    </row>
    <row r="2" spans="1:5" ht="14.5" x14ac:dyDescent="0.35">
      <c r="A2" s="480"/>
      <c r="B2" s="480"/>
      <c r="C2" s="480"/>
      <c r="D2" s="480"/>
      <c r="E2" s="480"/>
    </row>
    <row r="3" spans="1:5" ht="15" thickBot="1" x14ac:dyDescent="0.4">
      <c r="A3" s="480"/>
      <c r="B3" s="480"/>
      <c r="C3" s="480"/>
      <c r="D3" s="480"/>
      <c r="E3" s="480"/>
    </row>
    <row r="4" spans="1:5" ht="16" thickBot="1" x14ac:dyDescent="0.35">
      <c r="A4" s="529" t="s">
        <v>187</v>
      </c>
      <c r="B4" s="530" t="s">
        <v>65</v>
      </c>
      <c r="C4" s="531" t="s">
        <v>188</v>
      </c>
      <c r="D4" s="532" t="s">
        <v>67</v>
      </c>
      <c r="E4" s="531" t="s">
        <v>189</v>
      </c>
    </row>
    <row r="5" spans="1:5" ht="14.5" x14ac:dyDescent="0.3">
      <c r="A5" s="548" t="s">
        <v>190</v>
      </c>
      <c r="B5" s="538" t="s">
        <v>191</v>
      </c>
      <c r="C5" s="488" t="s">
        <v>192</v>
      </c>
      <c r="D5" s="549">
        <v>1</v>
      </c>
      <c r="E5" s="490">
        <v>12000</v>
      </c>
    </row>
    <row r="6" spans="1:5" ht="14.5" x14ac:dyDescent="0.3">
      <c r="A6" s="548" t="s">
        <v>193</v>
      </c>
      <c r="B6" s="550" t="s">
        <v>194</v>
      </c>
      <c r="C6" s="539" t="s">
        <v>192</v>
      </c>
      <c r="D6" s="551">
        <v>1</v>
      </c>
      <c r="E6" s="490">
        <v>11000</v>
      </c>
    </row>
    <row r="7" spans="1:5" ht="14.5" x14ac:dyDescent="0.3">
      <c r="A7" s="552" t="s">
        <v>195</v>
      </c>
      <c r="B7" s="550" t="s">
        <v>196</v>
      </c>
      <c r="C7" s="553" t="s">
        <v>192</v>
      </c>
      <c r="D7" s="554">
        <v>1</v>
      </c>
      <c r="E7" s="490">
        <v>25700</v>
      </c>
    </row>
    <row r="8" spans="1:5" ht="16" thickBot="1" x14ac:dyDescent="0.35">
      <c r="A8" s="543"/>
      <c r="B8" s="555" t="s">
        <v>197</v>
      </c>
      <c r="C8" s="619">
        <v>48700</v>
      </c>
      <c r="D8" s="620"/>
      <c r="E8" s="621"/>
    </row>
    <row r="10" spans="1:5" ht="14.5" x14ac:dyDescent="0.35">
      <c r="A10" s="169" t="s">
        <v>198</v>
      </c>
    </row>
    <row r="11" spans="1:5" ht="14.5" x14ac:dyDescent="0.35">
      <c r="A11" s="169" t="s">
        <v>611</v>
      </c>
    </row>
    <row r="12" spans="1:5" ht="14.5" x14ac:dyDescent="0.35">
      <c r="B12" s="169"/>
    </row>
    <row r="13" spans="1:5" ht="14.5" x14ac:dyDescent="0.35">
      <c r="B13" s="169"/>
    </row>
  </sheetData>
  <mergeCells count="1">
    <mergeCell ref="C8:E8"/>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zoomScale="70" zoomScaleNormal="70" workbookViewId="0">
      <selection activeCell="E15" sqref="E15"/>
    </sheetView>
  </sheetViews>
  <sheetFormatPr defaultRowHeight="14" x14ac:dyDescent="0.3"/>
  <cols>
    <col min="1" max="1" width="12.1640625" style="33" customWidth="1"/>
    <col min="2" max="2" width="53.33203125" style="33" customWidth="1"/>
    <col min="3" max="4" width="18.08203125" style="33" customWidth="1"/>
    <col min="5" max="7" width="19.9140625" style="33" customWidth="1"/>
    <col min="8" max="8" width="25" style="33" customWidth="1"/>
    <col min="9" max="9" width="11.5" style="33" customWidth="1"/>
    <col min="10" max="16384" width="8.6640625" style="33"/>
  </cols>
  <sheetData>
    <row r="1" spans="2:10" ht="14.5" thickBot="1" x14ac:dyDescent="0.35">
      <c r="E1" s="602"/>
      <c r="F1" s="602"/>
      <c r="G1" s="602"/>
      <c r="H1" s="602"/>
      <c r="I1" s="602"/>
      <c r="J1" s="602"/>
    </row>
    <row r="2" spans="2:10" ht="14.5" x14ac:dyDescent="0.35">
      <c r="B2" s="37"/>
      <c r="C2" s="605" t="s">
        <v>646</v>
      </c>
      <c r="D2" s="606" t="s">
        <v>643</v>
      </c>
      <c r="E2" s="606" t="s">
        <v>647</v>
      </c>
      <c r="F2" s="606" t="s">
        <v>644</v>
      </c>
      <c r="G2" s="606" t="s">
        <v>645</v>
      </c>
      <c r="H2" s="607" t="s">
        <v>648</v>
      </c>
      <c r="I2" s="602"/>
      <c r="J2" s="602"/>
    </row>
    <row r="3" spans="2:10" x14ac:dyDescent="0.3">
      <c r="B3" s="603" t="s">
        <v>649</v>
      </c>
      <c r="C3" s="603"/>
      <c r="D3" s="603"/>
      <c r="E3" s="608">
        <v>3.9583171614168682E-2</v>
      </c>
      <c r="F3" s="608">
        <v>6.5035401508453258E-2</v>
      </c>
      <c r="G3" s="603"/>
      <c r="H3" s="603"/>
      <c r="I3" s="602"/>
      <c r="J3" s="602"/>
    </row>
    <row r="4" spans="2:10" x14ac:dyDescent="0.3">
      <c r="B4" s="603" t="s">
        <v>650</v>
      </c>
      <c r="C4" s="603"/>
      <c r="D4" s="603"/>
      <c r="E4" s="603"/>
      <c r="F4" s="608">
        <v>0.58360549485433288</v>
      </c>
      <c r="G4" s="603"/>
      <c r="H4" s="603"/>
      <c r="I4" s="602"/>
      <c r="J4" s="602"/>
    </row>
    <row r="5" spans="2:10" x14ac:dyDescent="0.3">
      <c r="B5" s="604" t="s">
        <v>652</v>
      </c>
      <c r="C5" s="603"/>
      <c r="D5" s="603"/>
      <c r="E5" s="603"/>
      <c r="F5" s="608">
        <v>8.9931633025924926E-2</v>
      </c>
      <c r="G5" s="603"/>
      <c r="H5" s="603"/>
      <c r="I5" s="602"/>
      <c r="J5" s="602"/>
    </row>
    <row r="6" spans="2:10" x14ac:dyDescent="0.3">
      <c r="B6" s="603" t="s">
        <v>651</v>
      </c>
      <c r="C6" s="603"/>
      <c r="D6" s="603"/>
      <c r="E6" s="609"/>
      <c r="F6" s="608">
        <v>7.3988490013171038E-2</v>
      </c>
      <c r="G6" s="603"/>
      <c r="H6" s="609"/>
      <c r="I6" s="602"/>
      <c r="J6" s="602"/>
    </row>
    <row r="7" spans="2:10" x14ac:dyDescent="0.3">
      <c r="B7" s="604" t="s">
        <v>654</v>
      </c>
      <c r="C7" s="608">
        <v>0</v>
      </c>
      <c r="D7" s="608">
        <v>0</v>
      </c>
      <c r="E7" s="608">
        <v>3.9583171614168682E-2</v>
      </c>
      <c r="F7" s="608">
        <v>0.81256101940188197</v>
      </c>
      <c r="G7" s="608">
        <v>0</v>
      </c>
      <c r="H7" s="608">
        <v>0</v>
      </c>
      <c r="I7" s="602"/>
      <c r="J7" s="602"/>
    </row>
    <row r="8" spans="2:10" x14ac:dyDescent="0.3">
      <c r="B8" s="604" t="s">
        <v>653</v>
      </c>
      <c r="C8" s="608">
        <v>1</v>
      </c>
      <c r="D8" s="608">
        <v>1</v>
      </c>
      <c r="E8" s="608">
        <v>0.96041682838583131</v>
      </c>
      <c r="F8" s="608">
        <v>0.14785580898394934</v>
      </c>
      <c r="G8" s="608">
        <v>0.14785580898394934</v>
      </c>
      <c r="H8" s="608">
        <v>0.14785580898394934</v>
      </c>
      <c r="I8" s="602"/>
      <c r="J8" s="602"/>
    </row>
    <row r="9" spans="2:10" x14ac:dyDescent="0.3">
      <c r="B9" s="34"/>
      <c r="G9" s="602"/>
      <c r="I9" s="602"/>
      <c r="J9" s="602"/>
    </row>
    <row r="10" spans="2:10" x14ac:dyDescent="0.3">
      <c r="G10" s="602"/>
      <c r="I10" s="602"/>
      <c r="J10" s="602"/>
    </row>
    <row r="11" spans="2:10" x14ac:dyDescent="0.3">
      <c r="E11" s="602"/>
      <c r="G11" s="602"/>
      <c r="I11" s="602"/>
      <c r="J11" s="602"/>
    </row>
    <row r="12" spans="2:10" x14ac:dyDescent="0.3">
      <c r="G12" s="602"/>
      <c r="I12" s="602"/>
      <c r="J12" s="602"/>
    </row>
    <row r="13" spans="2:10" x14ac:dyDescent="0.3">
      <c r="E13" s="602"/>
      <c r="H13" s="602"/>
      <c r="I13" s="602"/>
      <c r="J13" s="602"/>
    </row>
    <row r="14" spans="2:10" x14ac:dyDescent="0.3">
      <c r="H14" s="602"/>
      <c r="I14" s="602"/>
      <c r="J14" s="602"/>
    </row>
    <row r="15" spans="2:10" x14ac:dyDescent="0.3">
      <c r="I15" s="602"/>
      <c r="J15" s="602"/>
    </row>
    <row r="16" spans="2:10" x14ac:dyDescent="0.3">
      <c r="H16" s="602"/>
      <c r="I16" s="602"/>
      <c r="J16" s="602"/>
    </row>
    <row r="17" spans="8:10" x14ac:dyDescent="0.3">
      <c r="H17" s="602"/>
      <c r="I17" s="602"/>
      <c r="J17" s="602"/>
    </row>
    <row r="18" spans="8:10" x14ac:dyDescent="0.3">
      <c r="I18" s="602"/>
      <c r="J18" s="602"/>
    </row>
    <row r="19" spans="8:10" x14ac:dyDescent="0.3">
      <c r="I19" s="602"/>
      <c r="J19" s="602"/>
    </row>
    <row r="20" spans="8:10" x14ac:dyDescent="0.3">
      <c r="I20" s="602"/>
      <c r="J20" s="602"/>
    </row>
    <row r="21" spans="8:10" x14ac:dyDescent="0.3">
      <c r="I21" s="602"/>
      <c r="J21" s="602"/>
    </row>
    <row r="22" spans="8:10" x14ac:dyDescent="0.3">
      <c r="I22" s="602"/>
      <c r="J22" s="602"/>
    </row>
    <row r="23" spans="8:10" x14ac:dyDescent="0.3">
      <c r="I23" s="602"/>
      <c r="J23" s="602"/>
    </row>
    <row r="24" spans="8:10" x14ac:dyDescent="0.3">
      <c r="I24" s="602"/>
      <c r="J24" s="602"/>
    </row>
    <row r="25" spans="8:10" x14ac:dyDescent="0.3">
      <c r="I25" s="602"/>
      <c r="J25" s="602"/>
    </row>
    <row r="26" spans="8:10" x14ac:dyDescent="0.3">
      <c r="I26" s="602"/>
      <c r="J26" s="602"/>
    </row>
    <row r="27" spans="8:10" x14ac:dyDescent="0.3">
      <c r="I27" s="602"/>
      <c r="J27" s="602"/>
    </row>
    <row r="28" spans="8:10" x14ac:dyDescent="0.3">
      <c r="I28" s="602"/>
      <c r="J28" s="602"/>
    </row>
    <row r="29" spans="8:10" x14ac:dyDescent="0.3">
      <c r="I29" s="602"/>
      <c r="J29" s="602"/>
    </row>
    <row r="30" spans="8:10" x14ac:dyDescent="0.3">
      <c r="I30" s="602"/>
      <c r="J30" s="602"/>
    </row>
    <row r="31" spans="8:10" x14ac:dyDescent="0.3">
      <c r="I31" s="602"/>
      <c r="J31" s="602"/>
    </row>
    <row r="32" spans="8:10" x14ac:dyDescent="0.3">
      <c r="I32" s="602"/>
      <c r="J32" s="602"/>
    </row>
    <row r="33" spans="9:10" x14ac:dyDescent="0.3">
      <c r="I33" s="602"/>
      <c r="J33" s="602"/>
    </row>
    <row r="34" spans="9:10" x14ac:dyDescent="0.3">
      <c r="I34" s="602"/>
      <c r="J34" s="60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19" sqref="B19"/>
    </sheetView>
  </sheetViews>
  <sheetFormatPr defaultColWidth="8.6640625" defaultRowHeight="14" x14ac:dyDescent="0.3"/>
  <cols>
    <col min="1" max="1" width="11.1640625" style="33" customWidth="1"/>
    <col min="2" max="2" width="86.9140625" style="33" customWidth="1"/>
    <col min="3" max="3" width="9.1640625" style="33" customWidth="1"/>
    <col min="4" max="4" width="9.58203125" style="33" customWidth="1"/>
    <col min="5" max="5" width="15.4140625" style="33" customWidth="1"/>
    <col min="6" max="6" width="11.1640625" style="33" customWidth="1"/>
    <col min="7" max="16384" width="8.6640625" style="33"/>
  </cols>
  <sheetData>
    <row r="1" spans="1:6" ht="116" x14ac:dyDescent="0.35">
      <c r="A1" s="477"/>
      <c r="B1" s="477" t="s">
        <v>630</v>
      </c>
      <c r="C1" s="480"/>
      <c r="D1" s="480"/>
      <c r="E1" s="480"/>
      <c r="F1" s="480"/>
    </row>
    <row r="2" spans="1:6" ht="14.5" x14ac:dyDescent="0.35">
      <c r="A2" s="480"/>
      <c r="B2" s="480"/>
      <c r="C2" s="480"/>
      <c r="D2" s="480"/>
      <c r="E2" s="480"/>
      <c r="F2" s="480"/>
    </row>
    <row r="3" spans="1:6" ht="15.5" x14ac:dyDescent="0.35">
      <c r="A3" s="528" t="s">
        <v>199</v>
      </c>
      <c r="B3" s="480"/>
      <c r="C3" s="481"/>
      <c r="D3" s="481"/>
      <c r="E3" s="481"/>
      <c r="F3" s="482"/>
    </row>
    <row r="4" spans="1:6" ht="15" thickBot="1" x14ac:dyDescent="0.4">
      <c r="A4" s="480"/>
      <c r="B4" s="480"/>
      <c r="C4" s="481"/>
      <c r="D4" s="481"/>
      <c r="E4" s="481"/>
      <c r="F4" s="481"/>
    </row>
    <row r="5" spans="1:6" ht="16" thickBot="1" x14ac:dyDescent="0.35">
      <c r="A5" s="529" t="s">
        <v>200</v>
      </c>
      <c r="B5" s="530" t="s">
        <v>65</v>
      </c>
      <c r="C5" s="531" t="s">
        <v>188</v>
      </c>
      <c r="D5" s="532" t="s">
        <v>67</v>
      </c>
      <c r="E5" s="531" t="s">
        <v>189</v>
      </c>
      <c r="F5" s="533" t="s">
        <v>201</v>
      </c>
    </row>
    <row r="6" spans="1:6" ht="14.5" x14ac:dyDescent="0.3">
      <c r="A6" s="534" t="s">
        <v>190</v>
      </c>
      <c r="B6" s="535" t="s">
        <v>202</v>
      </c>
      <c r="C6" s="488"/>
      <c r="D6" s="489"/>
      <c r="E6" s="535"/>
      <c r="F6" s="536"/>
    </row>
    <row r="7" spans="1:6" ht="101.5" x14ac:dyDescent="0.3">
      <c r="A7" s="537"/>
      <c r="B7" s="538" t="s">
        <v>203</v>
      </c>
      <c r="C7" s="539" t="s">
        <v>204</v>
      </c>
      <c r="D7" s="540">
        <v>172</v>
      </c>
      <c r="E7" s="541">
        <v>282</v>
      </c>
      <c r="F7" s="542">
        <f>D7*E7</f>
        <v>48504</v>
      </c>
    </row>
    <row r="8" spans="1:6" ht="16" thickBot="1" x14ac:dyDescent="0.35">
      <c r="A8" s="543"/>
      <c r="B8" s="544" t="s">
        <v>205</v>
      </c>
      <c r="C8" s="545"/>
      <c r="D8" s="546"/>
      <c r="E8" s="544"/>
      <c r="F8" s="547">
        <f>SUM(F6:F7)</f>
        <v>48504</v>
      </c>
    </row>
    <row r="10" spans="1:6" ht="14.5" x14ac:dyDescent="0.35">
      <c r="A10" s="169" t="s">
        <v>206</v>
      </c>
    </row>
    <row r="11" spans="1:6" ht="14.5" x14ac:dyDescent="0.35">
      <c r="A11" s="169" t="s">
        <v>612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19" workbookViewId="0">
      <selection activeCell="A19" sqref="A19:F21"/>
    </sheetView>
  </sheetViews>
  <sheetFormatPr defaultRowHeight="14" x14ac:dyDescent="0.3"/>
  <cols>
    <col min="2" max="2" width="44.58203125" customWidth="1"/>
    <col min="5" max="5" width="12.6640625" customWidth="1"/>
    <col min="6" max="6" width="10.6640625" customWidth="1"/>
  </cols>
  <sheetData>
    <row r="1" spans="1:6" ht="15.5" x14ac:dyDescent="0.35">
      <c r="A1" s="170" t="s">
        <v>282</v>
      </c>
    </row>
    <row r="2" spans="1:6" ht="14.5" thickBot="1" x14ac:dyDescent="0.35"/>
    <row r="3" spans="1:6" ht="31.5" thickBot="1" x14ac:dyDescent="0.35">
      <c r="A3" s="193" t="s">
        <v>200</v>
      </c>
      <c r="B3" s="194" t="s">
        <v>65</v>
      </c>
      <c r="C3" s="195" t="s">
        <v>188</v>
      </c>
      <c r="D3" s="196" t="s">
        <v>67</v>
      </c>
      <c r="E3" s="195" t="s">
        <v>189</v>
      </c>
      <c r="F3" s="197" t="s">
        <v>201</v>
      </c>
    </row>
    <row r="4" spans="1:6" ht="14.5" x14ac:dyDescent="0.3">
      <c r="A4" s="198" t="s">
        <v>283</v>
      </c>
      <c r="B4" s="199" t="s">
        <v>284</v>
      </c>
      <c r="C4" s="200" t="s">
        <v>211</v>
      </c>
      <c r="D4" s="201">
        <v>10</v>
      </c>
      <c r="E4" s="202">
        <v>2100</v>
      </c>
      <c r="F4" s="203">
        <f t="shared" ref="F4:F7" si="0">D4*E4</f>
        <v>21000</v>
      </c>
    </row>
    <row r="5" spans="1:6" ht="14.5" x14ac:dyDescent="0.3">
      <c r="A5" s="204" t="s">
        <v>285</v>
      </c>
      <c r="B5" s="199" t="s">
        <v>215</v>
      </c>
      <c r="C5" s="200" t="s">
        <v>211</v>
      </c>
      <c r="D5" s="201">
        <v>10</v>
      </c>
      <c r="E5" s="202">
        <v>25</v>
      </c>
      <c r="F5" s="203">
        <f t="shared" si="0"/>
        <v>250</v>
      </c>
    </row>
    <row r="6" spans="1:6" ht="29" x14ac:dyDescent="0.3">
      <c r="A6" s="205" t="s">
        <v>286</v>
      </c>
      <c r="B6" s="199" t="s">
        <v>217</v>
      </c>
      <c r="C6" s="200" t="s">
        <v>211</v>
      </c>
      <c r="D6" s="201">
        <v>300</v>
      </c>
      <c r="E6" s="206">
        <v>3.25</v>
      </c>
      <c r="F6" s="203">
        <f t="shared" si="0"/>
        <v>975</v>
      </c>
    </row>
    <row r="7" spans="1:6" ht="29" x14ac:dyDescent="0.3">
      <c r="A7" s="205" t="s">
        <v>287</v>
      </c>
      <c r="B7" s="199" t="s">
        <v>223</v>
      </c>
      <c r="C7" s="200" t="s">
        <v>224</v>
      </c>
      <c r="D7" s="201">
        <v>10</v>
      </c>
      <c r="E7" s="202">
        <v>19</v>
      </c>
      <c r="F7" s="203">
        <f t="shared" si="0"/>
        <v>190</v>
      </c>
    </row>
    <row r="8" spans="1:6" ht="14.5" x14ac:dyDescent="0.3">
      <c r="A8" s="207" t="s">
        <v>288</v>
      </c>
      <c r="B8" s="208" t="s">
        <v>289</v>
      </c>
      <c r="C8" s="209"/>
      <c r="D8" s="210"/>
      <c r="E8" s="208"/>
      <c r="F8" s="211"/>
    </row>
    <row r="9" spans="1:6" ht="14.5" x14ac:dyDescent="0.3">
      <c r="A9" s="207" t="s">
        <v>290</v>
      </c>
      <c r="B9" s="212" t="s">
        <v>291</v>
      </c>
      <c r="C9" s="213"/>
      <c r="D9" s="214"/>
      <c r="E9" s="212"/>
      <c r="F9" s="215"/>
    </row>
    <row r="10" spans="1:6" ht="29" x14ac:dyDescent="0.3">
      <c r="A10" s="216" t="s">
        <v>292</v>
      </c>
      <c r="B10" s="217" t="s">
        <v>293</v>
      </c>
      <c r="C10" s="218"/>
      <c r="D10" s="219"/>
      <c r="E10" s="217"/>
      <c r="F10" s="220"/>
    </row>
    <row r="11" spans="1:6" ht="14.5" x14ac:dyDescent="0.3">
      <c r="A11" s="204"/>
      <c r="B11" s="221" t="s">
        <v>294</v>
      </c>
      <c r="C11" s="222" t="s">
        <v>211</v>
      </c>
      <c r="D11" s="223">
        <v>16</v>
      </c>
      <c r="E11" s="224">
        <v>2000</v>
      </c>
      <c r="F11" s="225">
        <f t="shared" ref="F11:F16" si="1">D11*E11</f>
        <v>32000</v>
      </c>
    </row>
    <row r="12" spans="1:6" ht="29" x14ac:dyDescent="0.3">
      <c r="A12" s="216" t="s">
        <v>295</v>
      </c>
      <c r="B12" s="217" t="s">
        <v>296</v>
      </c>
      <c r="C12" s="218"/>
      <c r="D12" s="219"/>
      <c r="E12" s="226"/>
      <c r="F12" s="227"/>
    </row>
    <row r="13" spans="1:6" ht="14.5" x14ac:dyDescent="0.3">
      <c r="A13" s="207"/>
      <c r="B13" s="221" t="s">
        <v>297</v>
      </c>
      <c r="C13" s="222" t="s">
        <v>211</v>
      </c>
      <c r="D13" s="223">
        <v>4</v>
      </c>
      <c r="E13" s="224">
        <v>10000</v>
      </c>
      <c r="F13" s="225">
        <f t="shared" si="1"/>
        <v>40000</v>
      </c>
    </row>
    <row r="14" spans="1:6" ht="43.5" x14ac:dyDescent="0.3">
      <c r="A14" s="205" t="s">
        <v>298</v>
      </c>
      <c r="B14" s="228" t="s">
        <v>299</v>
      </c>
      <c r="C14" s="200" t="s">
        <v>300</v>
      </c>
      <c r="D14" s="201">
        <v>1</v>
      </c>
      <c r="E14" s="202">
        <v>125</v>
      </c>
      <c r="F14" s="203">
        <f t="shared" si="1"/>
        <v>125</v>
      </c>
    </row>
    <row r="15" spans="1:6" ht="29" x14ac:dyDescent="0.3">
      <c r="A15" s="205" t="s">
        <v>301</v>
      </c>
      <c r="B15" s="228" t="s">
        <v>302</v>
      </c>
      <c r="C15" s="200" t="s">
        <v>211</v>
      </c>
      <c r="D15" s="201">
        <v>12</v>
      </c>
      <c r="E15" s="202">
        <v>830</v>
      </c>
      <c r="F15" s="203">
        <f t="shared" si="1"/>
        <v>9960</v>
      </c>
    </row>
    <row r="16" spans="1:6" ht="101.5" x14ac:dyDescent="0.3">
      <c r="A16" s="205" t="s">
        <v>303</v>
      </c>
      <c r="B16" s="229" t="s">
        <v>304</v>
      </c>
      <c r="C16" s="200" t="s">
        <v>211</v>
      </c>
      <c r="D16" s="201">
        <v>40</v>
      </c>
      <c r="E16" s="202">
        <v>120</v>
      </c>
      <c r="F16" s="203">
        <f t="shared" si="1"/>
        <v>4800</v>
      </c>
    </row>
    <row r="17" spans="1:6" ht="43.5" x14ac:dyDescent="0.3">
      <c r="A17" s="230" t="s">
        <v>305</v>
      </c>
      <c r="B17" s="212" t="s">
        <v>306</v>
      </c>
      <c r="C17" s="200"/>
      <c r="D17" s="231"/>
      <c r="E17" s="212"/>
      <c r="F17" s="232"/>
    </row>
    <row r="18" spans="1:6" ht="72.5" x14ac:dyDescent="0.3">
      <c r="A18" s="205" t="s">
        <v>305</v>
      </c>
      <c r="B18" s="229" t="s">
        <v>307</v>
      </c>
      <c r="C18" s="200" t="s">
        <v>308</v>
      </c>
      <c r="D18" s="231" t="s">
        <v>190</v>
      </c>
      <c r="E18" s="202">
        <v>20000</v>
      </c>
      <c r="F18" s="203">
        <f t="shared" ref="F18" si="2">D18*E18</f>
        <v>20000</v>
      </c>
    </row>
    <row r="19" spans="1:6" ht="14.5" x14ac:dyDescent="0.3">
      <c r="A19" s="514" t="s">
        <v>309</v>
      </c>
      <c r="B19" s="515" t="s">
        <v>310</v>
      </c>
      <c r="C19" s="516"/>
      <c r="D19" s="517"/>
      <c r="E19" s="515"/>
      <c r="F19" s="518"/>
    </row>
    <row r="20" spans="1:6" ht="145" x14ac:dyDescent="0.3">
      <c r="A20" s="519" t="s">
        <v>309</v>
      </c>
      <c r="B20" s="520" t="s">
        <v>311</v>
      </c>
      <c r="C20" s="516" t="s">
        <v>308</v>
      </c>
      <c r="D20" s="517" t="s">
        <v>190</v>
      </c>
      <c r="E20" s="521">
        <v>18000</v>
      </c>
      <c r="F20" s="522">
        <f t="shared" ref="F20" si="3">D20*E20</f>
        <v>18000</v>
      </c>
    </row>
    <row r="21" spans="1:6" ht="15" thickBot="1" x14ac:dyDescent="0.35">
      <c r="A21" s="523"/>
      <c r="B21" s="524" t="s">
        <v>225</v>
      </c>
      <c r="C21" s="525"/>
      <c r="D21" s="526"/>
      <c r="E21" s="524"/>
      <c r="F21" s="527">
        <f>SUM(F4:F20)</f>
        <v>147300</v>
      </c>
    </row>
    <row r="23" spans="1:6" ht="14.5" x14ac:dyDescent="0.35">
      <c r="A23" s="169" t="s">
        <v>312</v>
      </c>
      <c r="B23" s="33"/>
    </row>
    <row r="24" spans="1:6" ht="14.5" x14ac:dyDescent="0.35">
      <c r="A24" s="169" t="s">
        <v>613</v>
      </c>
      <c r="B24" s="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24" sqref="E24"/>
    </sheetView>
  </sheetViews>
  <sheetFormatPr defaultColWidth="8.6640625" defaultRowHeight="14" x14ac:dyDescent="0.3"/>
  <cols>
    <col min="1" max="1" width="69" style="33" customWidth="1"/>
    <col min="2" max="2" width="8.6640625" style="33"/>
    <col min="3" max="3" width="10" style="33" customWidth="1"/>
    <col min="4" max="16384" width="8.6640625" style="33"/>
  </cols>
  <sheetData>
    <row r="1" spans="1:5" ht="145" x14ac:dyDescent="0.35">
      <c r="A1" s="477" t="s">
        <v>629</v>
      </c>
      <c r="B1" s="480"/>
      <c r="C1" s="480"/>
      <c r="D1" s="480"/>
      <c r="E1" s="480"/>
    </row>
    <row r="2" spans="1:5" ht="14.5" x14ac:dyDescent="0.35">
      <c r="A2" s="480"/>
      <c r="B2" s="480"/>
      <c r="C2" s="480"/>
      <c r="D2" s="480"/>
      <c r="E2" s="480"/>
    </row>
    <row r="3" spans="1:5" ht="14.5" x14ac:dyDescent="0.35">
      <c r="A3" s="480"/>
      <c r="B3" s="480"/>
      <c r="C3" s="480"/>
      <c r="D3" s="480"/>
      <c r="E3" s="480"/>
    </row>
    <row r="4" spans="1:5" ht="29" x14ac:dyDescent="0.35">
      <c r="A4" s="506" t="s">
        <v>227</v>
      </c>
      <c r="B4" s="480"/>
      <c r="C4" s="480"/>
      <c r="D4" s="480"/>
      <c r="E4" s="480"/>
    </row>
    <row r="5" spans="1:5" ht="14.5" x14ac:dyDescent="0.35">
      <c r="A5" s="479"/>
      <c r="B5" s="480"/>
      <c r="C5" s="480"/>
      <c r="D5" s="480"/>
      <c r="E5" s="480"/>
    </row>
    <row r="6" spans="1:5" ht="15" thickBot="1" x14ac:dyDescent="0.4">
      <c r="A6" s="479"/>
      <c r="B6" s="480"/>
      <c r="C6" s="480"/>
      <c r="D6" s="480"/>
      <c r="E6" s="480"/>
    </row>
    <row r="7" spans="1:5" ht="29.5" thickBot="1" x14ac:dyDescent="0.35">
      <c r="A7" s="507" t="s">
        <v>228</v>
      </c>
      <c r="B7" s="508" t="s">
        <v>229</v>
      </c>
      <c r="C7" s="508" t="s">
        <v>230</v>
      </c>
      <c r="D7" s="508" t="s">
        <v>231</v>
      </c>
      <c r="E7" s="508" t="s">
        <v>232</v>
      </c>
    </row>
    <row r="8" spans="1:5" ht="15" thickBot="1" x14ac:dyDescent="0.35">
      <c r="A8" s="509" t="s">
        <v>233</v>
      </c>
      <c r="B8" s="510" t="s">
        <v>234</v>
      </c>
      <c r="C8" s="510">
        <v>4</v>
      </c>
      <c r="D8" s="510">
        <v>270</v>
      </c>
      <c r="E8" s="510">
        <v>1080</v>
      </c>
    </row>
    <row r="9" spans="1:5" ht="15" thickBot="1" x14ac:dyDescent="0.35">
      <c r="A9" s="509" t="s">
        <v>235</v>
      </c>
      <c r="B9" s="510" t="s">
        <v>236</v>
      </c>
      <c r="C9" s="510">
        <v>4</v>
      </c>
      <c r="D9" s="510">
        <v>440</v>
      </c>
      <c r="E9" s="510">
        <v>1760</v>
      </c>
    </row>
    <row r="10" spans="1:5" ht="15" thickBot="1" x14ac:dyDescent="0.35">
      <c r="A10" s="509" t="s">
        <v>237</v>
      </c>
      <c r="B10" s="510" t="s">
        <v>71</v>
      </c>
      <c r="C10" s="510">
        <v>400</v>
      </c>
      <c r="D10" s="511">
        <v>44318</v>
      </c>
      <c r="E10" s="510">
        <v>1000</v>
      </c>
    </row>
    <row r="11" spans="1:5" ht="15" thickBot="1" x14ac:dyDescent="0.35">
      <c r="A11" s="509" t="s">
        <v>238</v>
      </c>
      <c r="B11" s="510" t="s">
        <v>71</v>
      </c>
      <c r="C11" s="510">
        <v>400</v>
      </c>
      <c r="D11" s="511">
        <v>44318</v>
      </c>
      <c r="E11" s="510">
        <v>1000</v>
      </c>
    </row>
    <row r="12" spans="1:5" ht="15" thickBot="1" x14ac:dyDescent="0.35">
      <c r="A12" s="509" t="s">
        <v>239</v>
      </c>
      <c r="B12" s="510" t="s">
        <v>71</v>
      </c>
      <c r="C12" s="510">
        <v>800</v>
      </c>
      <c r="D12" s="512">
        <v>45658</v>
      </c>
      <c r="E12" s="510">
        <v>1000</v>
      </c>
    </row>
    <row r="13" spans="1:5" ht="15" thickBot="1" x14ac:dyDescent="0.35">
      <c r="A13" s="509" t="s">
        <v>240</v>
      </c>
      <c r="B13" s="510" t="s">
        <v>71</v>
      </c>
      <c r="C13" s="510">
        <v>800</v>
      </c>
      <c r="D13" s="512">
        <v>45658</v>
      </c>
      <c r="E13" s="510">
        <v>1000</v>
      </c>
    </row>
    <row r="14" spans="1:5" ht="15" thickBot="1" x14ac:dyDescent="0.35">
      <c r="A14" s="509" t="s">
        <v>241</v>
      </c>
      <c r="B14" s="510" t="s">
        <v>71</v>
      </c>
      <c r="C14" s="510">
        <v>400</v>
      </c>
      <c r="D14" s="510">
        <v>4</v>
      </c>
      <c r="E14" s="510">
        <v>1600</v>
      </c>
    </row>
    <row r="15" spans="1:5" ht="15" thickBot="1" x14ac:dyDescent="0.35">
      <c r="A15" s="509" t="s">
        <v>242</v>
      </c>
      <c r="B15" s="510" t="s">
        <v>71</v>
      </c>
      <c r="C15" s="510">
        <v>2800</v>
      </c>
      <c r="D15" s="510" t="s">
        <v>243</v>
      </c>
      <c r="E15" s="510">
        <v>280</v>
      </c>
    </row>
    <row r="16" spans="1:5" ht="15" thickBot="1" x14ac:dyDescent="0.35">
      <c r="A16" s="509" t="s">
        <v>244</v>
      </c>
      <c r="B16" s="510" t="s">
        <v>245</v>
      </c>
      <c r="C16" s="510">
        <v>4</v>
      </c>
      <c r="D16" s="510">
        <v>360</v>
      </c>
      <c r="E16" s="510">
        <v>1440</v>
      </c>
    </row>
    <row r="17" spans="1:5" ht="15" thickBot="1" x14ac:dyDescent="0.35">
      <c r="A17" s="513" t="s">
        <v>246</v>
      </c>
      <c r="B17" s="510"/>
      <c r="C17" s="510"/>
      <c r="D17" s="510"/>
      <c r="E17" s="510">
        <v>10160</v>
      </c>
    </row>
    <row r="18" spans="1:5" x14ac:dyDescent="0.3">
      <c r="A18" s="171" t="s">
        <v>247</v>
      </c>
    </row>
    <row r="19" spans="1:5" ht="14.5" x14ac:dyDescent="0.35">
      <c r="A19" s="169" t="s">
        <v>248</v>
      </c>
    </row>
    <row r="20" spans="1:5" ht="14.5" x14ac:dyDescent="0.35">
      <c r="A20" s="169" t="s">
        <v>614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sqref="A1:E23"/>
    </sheetView>
  </sheetViews>
  <sheetFormatPr defaultColWidth="8.6640625" defaultRowHeight="14" x14ac:dyDescent="0.3"/>
  <cols>
    <col min="1" max="1" width="84" style="33" customWidth="1"/>
    <col min="2" max="2" width="14.5" style="33" customWidth="1"/>
    <col min="3" max="3" width="13.5" style="33" customWidth="1"/>
    <col min="4" max="4" width="8.6640625" style="33" customWidth="1"/>
    <col min="5" max="5" width="10.5" style="33" customWidth="1"/>
    <col min="6" max="16384" width="8.6640625" style="33"/>
  </cols>
  <sheetData>
    <row r="1" spans="1:5" ht="72.5" x14ac:dyDescent="0.35">
      <c r="A1" s="477" t="s">
        <v>628</v>
      </c>
      <c r="B1" s="480"/>
      <c r="C1" s="480"/>
      <c r="D1" s="480"/>
      <c r="E1" s="480"/>
    </row>
    <row r="2" spans="1:5" ht="14.5" x14ac:dyDescent="0.35">
      <c r="A2" s="480"/>
      <c r="B2" s="480"/>
      <c r="C2" s="480"/>
      <c r="D2" s="480"/>
      <c r="E2" s="480"/>
    </row>
    <row r="3" spans="1:5" ht="14.5" x14ac:dyDescent="0.35">
      <c r="A3" s="479"/>
      <c r="B3" s="480"/>
      <c r="C3" s="480"/>
      <c r="D3" s="480"/>
      <c r="E3" s="480"/>
    </row>
    <row r="4" spans="1:5" ht="14.5" x14ac:dyDescent="0.3">
      <c r="A4" s="500" t="s">
        <v>228</v>
      </c>
      <c r="B4" s="501" t="s">
        <v>250</v>
      </c>
      <c r="C4" s="501" t="s">
        <v>230</v>
      </c>
      <c r="D4" s="501" t="s">
        <v>231</v>
      </c>
      <c r="E4" s="501" t="s">
        <v>232</v>
      </c>
    </row>
    <row r="5" spans="1:5" ht="14.5" x14ac:dyDescent="0.3">
      <c r="A5" s="502" t="s">
        <v>251</v>
      </c>
      <c r="B5" s="503"/>
      <c r="C5" s="503"/>
      <c r="D5" s="503"/>
      <c r="E5" s="503"/>
    </row>
    <row r="6" spans="1:5" ht="14.5" x14ac:dyDescent="0.3">
      <c r="A6" s="504" t="s">
        <v>252</v>
      </c>
      <c r="B6" s="503" t="s">
        <v>253</v>
      </c>
      <c r="C6" s="503">
        <v>1</v>
      </c>
      <c r="D6" s="503">
        <v>300</v>
      </c>
      <c r="E6" s="503">
        <v>300</v>
      </c>
    </row>
    <row r="7" spans="1:5" ht="14.5" x14ac:dyDescent="0.3">
      <c r="A7" s="504" t="s">
        <v>254</v>
      </c>
      <c r="B7" s="503" t="s">
        <v>255</v>
      </c>
      <c r="C7" s="503">
        <v>14</v>
      </c>
      <c r="D7" s="503">
        <v>100</v>
      </c>
      <c r="E7" s="503">
        <v>1400</v>
      </c>
    </row>
    <row r="8" spans="1:5" ht="14.5" x14ac:dyDescent="0.3">
      <c r="A8" s="504" t="s">
        <v>256</v>
      </c>
      <c r="B8" s="503" t="s">
        <v>255</v>
      </c>
      <c r="C8" s="503">
        <v>14</v>
      </c>
      <c r="D8" s="503">
        <v>40</v>
      </c>
      <c r="E8" s="503">
        <v>560</v>
      </c>
    </row>
    <row r="9" spans="1:5" ht="14.5" x14ac:dyDescent="0.3">
      <c r="A9" s="504"/>
      <c r="B9" s="503"/>
      <c r="C9" s="503"/>
      <c r="D9" s="503"/>
      <c r="E9" s="503"/>
    </row>
    <row r="10" spans="1:5" ht="14.5" x14ac:dyDescent="0.3">
      <c r="A10" s="502" t="s">
        <v>257</v>
      </c>
      <c r="B10" s="622"/>
      <c r="C10" s="622"/>
      <c r="D10" s="622"/>
      <c r="E10" s="622"/>
    </row>
    <row r="11" spans="1:5" ht="24" x14ac:dyDescent="0.3">
      <c r="A11" s="505" t="s">
        <v>258</v>
      </c>
      <c r="B11" s="622"/>
      <c r="C11" s="622"/>
      <c r="D11" s="622"/>
      <c r="E11" s="622"/>
    </row>
    <row r="12" spans="1:5" ht="14.5" x14ac:dyDescent="0.3">
      <c r="A12" s="504" t="s">
        <v>259</v>
      </c>
      <c r="B12" s="503" t="s">
        <v>224</v>
      </c>
      <c r="C12" s="503">
        <v>8</v>
      </c>
      <c r="D12" s="503">
        <v>98</v>
      </c>
      <c r="E12" s="503">
        <v>784</v>
      </c>
    </row>
    <row r="13" spans="1:5" ht="14.5" x14ac:dyDescent="0.3">
      <c r="A13" s="504" t="s">
        <v>260</v>
      </c>
      <c r="B13" s="503" t="s">
        <v>71</v>
      </c>
      <c r="C13" s="503">
        <v>56</v>
      </c>
      <c r="D13" s="503">
        <v>80</v>
      </c>
      <c r="E13" s="503">
        <v>4480</v>
      </c>
    </row>
    <row r="14" spans="1:5" ht="14.5" x14ac:dyDescent="0.3">
      <c r="A14" s="504" t="s">
        <v>261</v>
      </c>
      <c r="B14" s="503" t="s">
        <v>73</v>
      </c>
      <c r="C14" s="503">
        <v>8</v>
      </c>
      <c r="D14" s="503">
        <v>100</v>
      </c>
      <c r="E14" s="503">
        <v>800</v>
      </c>
    </row>
    <row r="15" spans="1:5" ht="14.5" x14ac:dyDescent="0.3">
      <c r="A15" s="504" t="s">
        <v>262</v>
      </c>
      <c r="B15" s="503" t="s">
        <v>73</v>
      </c>
      <c r="C15" s="503">
        <v>8</v>
      </c>
      <c r="D15" s="503">
        <v>100</v>
      </c>
      <c r="E15" s="503">
        <v>800</v>
      </c>
    </row>
    <row r="16" spans="1:5" ht="14.5" x14ac:dyDescent="0.3">
      <c r="A16" s="504" t="s">
        <v>263</v>
      </c>
      <c r="B16" s="503" t="s">
        <v>264</v>
      </c>
      <c r="C16" s="503">
        <v>8</v>
      </c>
      <c r="D16" s="503">
        <v>20</v>
      </c>
      <c r="E16" s="503">
        <v>160</v>
      </c>
    </row>
    <row r="17" spans="1:5" ht="14.5" x14ac:dyDescent="0.3">
      <c r="A17" s="504" t="s">
        <v>265</v>
      </c>
      <c r="B17" s="503" t="s">
        <v>264</v>
      </c>
      <c r="C17" s="503">
        <v>8</v>
      </c>
      <c r="D17" s="503">
        <v>10</v>
      </c>
      <c r="E17" s="503">
        <v>80</v>
      </c>
    </row>
    <row r="18" spans="1:5" ht="14.5" x14ac:dyDescent="0.3">
      <c r="A18" s="504" t="s">
        <v>266</v>
      </c>
      <c r="B18" s="503" t="s">
        <v>73</v>
      </c>
      <c r="C18" s="503">
        <v>1</v>
      </c>
      <c r="D18" s="503">
        <v>100</v>
      </c>
      <c r="E18" s="503">
        <v>100</v>
      </c>
    </row>
    <row r="19" spans="1:5" ht="14.5" x14ac:dyDescent="0.3">
      <c r="A19" s="504"/>
      <c r="B19" s="503"/>
      <c r="C19" s="503"/>
      <c r="D19" s="503"/>
      <c r="E19" s="503"/>
    </row>
    <row r="20" spans="1:5" ht="14.5" x14ac:dyDescent="0.3">
      <c r="A20" s="502" t="s">
        <v>267</v>
      </c>
      <c r="B20" s="622"/>
      <c r="C20" s="622"/>
      <c r="D20" s="622"/>
      <c r="E20" s="622"/>
    </row>
    <row r="21" spans="1:5" ht="24" x14ac:dyDescent="0.3">
      <c r="A21" s="505" t="s">
        <v>268</v>
      </c>
      <c r="B21" s="622"/>
      <c r="C21" s="622"/>
      <c r="D21" s="622"/>
      <c r="E21" s="622"/>
    </row>
    <row r="22" spans="1:5" ht="14.5" x14ac:dyDescent="0.3">
      <c r="A22" s="504" t="s">
        <v>259</v>
      </c>
      <c r="B22" s="503" t="s">
        <v>224</v>
      </c>
      <c r="C22" s="503">
        <v>8</v>
      </c>
      <c r="D22" s="503">
        <v>98</v>
      </c>
      <c r="E22" s="503">
        <v>784</v>
      </c>
    </row>
    <row r="23" spans="1:5" ht="14.5" x14ac:dyDescent="0.3">
      <c r="A23" s="504" t="s">
        <v>260</v>
      </c>
      <c r="B23" s="503" t="s">
        <v>71</v>
      </c>
      <c r="C23" s="503">
        <v>56</v>
      </c>
      <c r="D23" s="503">
        <v>80</v>
      </c>
      <c r="E23" s="503">
        <v>4480</v>
      </c>
    </row>
    <row r="25" spans="1:5" ht="14.5" x14ac:dyDescent="0.35">
      <c r="A25" s="169" t="s">
        <v>269</v>
      </c>
    </row>
    <row r="26" spans="1:5" ht="14.5" x14ac:dyDescent="0.35">
      <c r="A26" s="169" t="s">
        <v>615</v>
      </c>
    </row>
  </sheetData>
  <mergeCells count="8">
    <mergeCell ref="B10:B11"/>
    <mergeCell ref="C10:C11"/>
    <mergeCell ref="D10:D11"/>
    <mergeCell ref="E10:E11"/>
    <mergeCell ref="B20:B21"/>
    <mergeCell ref="C20:C21"/>
    <mergeCell ref="D20:D21"/>
    <mergeCell ref="E20:E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8.6640625" defaultRowHeight="14.5" x14ac:dyDescent="0.35"/>
  <cols>
    <col min="1" max="1" width="123.6640625" style="176" customWidth="1"/>
    <col min="2" max="16384" width="8.6640625" style="176"/>
  </cols>
  <sheetData>
    <row r="1" spans="1:1" ht="191.25" customHeight="1" x14ac:dyDescent="0.35">
      <c r="A1" s="179" t="s">
        <v>207</v>
      </c>
    </row>
    <row r="3" spans="1:1" ht="15" thickBot="1" x14ac:dyDescent="0.4"/>
    <row r="4" spans="1:1" ht="135" customHeight="1" thickBot="1" x14ac:dyDescent="0.4">
      <c r="A4" s="178" t="s">
        <v>208</v>
      </c>
    </row>
    <row r="6" spans="1:1" x14ac:dyDescent="0.35">
      <c r="A6" s="177" t="s">
        <v>209</v>
      </c>
    </row>
    <row r="7" spans="1:1" x14ac:dyDescent="0.35">
      <c r="A7" s="177" t="s">
        <v>616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24" sqref="B24"/>
    </sheetView>
  </sheetViews>
  <sheetFormatPr defaultColWidth="8" defaultRowHeight="14" x14ac:dyDescent="0.3"/>
  <cols>
    <col min="1" max="1" width="8" style="33"/>
    <col min="2" max="2" width="69.1640625" style="33" customWidth="1"/>
    <col min="3" max="3" width="9.6640625" style="33" customWidth="1"/>
    <col min="4" max="4" width="10.1640625" style="33" customWidth="1"/>
    <col min="5" max="5" width="13" style="33" customWidth="1"/>
    <col min="6" max="6" width="14.5" style="33" customWidth="1"/>
    <col min="7" max="16384" width="8" style="33"/>
  </cols>
  <sheetData>
    <row r="1" spans="1:6" ht="101.5" x14ac:dyDescent="0.35">
      <c r="B1" s="479" t="s">
        <v>627</v>
      </c>
      <c r="C1" s="480"/>
      <c r="D1" s="480"/>
      <c r="E1" s="480"/>
      <c r="F1" s="480"/>
    </row>
    <row r="2" spans="1:6" ht="14.5" x14ac:dyDescent="0.35">
      <c r="A2" s="169" t="s">
        <v>199</v>
      </c>
      <c r="B2" s="480"/>
      <c r="C2" s="481"/>
      <c r="D2" s="481"/>
      <c r="E2" s="481"/>
      <c r="F2" s="482"/>
    </row>
    <row r="3" spans="1:6" ht="15" thickBot="1" x14ac:dyDescent="0.4">
      <c r="B3" s="480"/>
      <c r="C3" s="481"/>
      <c r="D3" s="481"/>
      <c r="E3" s="481"/>
      <c r="F3" s="481"/>
    </row>
    <row r="4" spans="1:6" ht="29.5" thickBot="1" x14ac:dyDescent="0.35">
      <c r="A4" s="172" t="s">
        <v>187</v>
      </c>
      <c r="B4" s="483" t="s">
        <v>65</v>
      </c>
      <c r="C4" s="484" t="s">
        <v>188</v>
      </c>
      <c r="D4" s="485" t="s">
        <v>67</v>
      </c>
      <c r="E4" s="484" t="s">
        <v>189</v>
      </c>
      <c r="F4" s="486" t="s">
        <v>201</v>
      </c>
    </row>
    <row r="5" spans="1:6" ht="29" x14ac:dyDescent="0.3">
      <c r="A5" s="173" t="s">
        <v>190</v>
      </c>
      <c r="B5" s="487" t="s">
        <v>210</v>
      </c>
      <c r="C5" s="488" t="s">
        <v>211</v>
      </c>
      <c r="D5" s="489">
        <v>1</v>
      </c>
      <c r="E5" s="490">
        <v>5500</v>
      </c>
      <c r="F5" s="491">
        <f t="shared" ref="F5:F12" si="0">D5*E5</f>
        <v>5500</v>
      </c>
    </row>
    <row r="6" spans="1:6" ht="14.5" x14ac:dyDescent="0.35">
      <c r="A6" s="173" t="s">
        <v>193</v>
      </c>
      <c r="B6" s="487" t="s">
        <v>212</v>
      </c>
      <c r="C6" s="492" t="s">
        <v>211</v>
      </c>
      <c r="D6" s="493">
        <v>200</v>
      </c>
      <c r="E6" s="494">
        <v>100</v>
      </c>
      <c r="F6" s="495">
        <f t="shared" si="0"/>
        <v>20000</v>
      </c>
    </row>
    <row r="7" spans="1:6" ht="14.5" x14ac:dyDescent="0.3">
      <c r="A7" s="173" t="s">
        <v>195</v>
      </c>
      <c r="B7" s="487" t="s">
        <v>213</v>
      </c>
      <c r="C7" s="488" t="s">
        <v>211</v>
      </c>
      <c r="D7" s="489">
        <v>10</v>
      </c>
      <c r="E7" s="490">
        <v>2950</v>
      </c>
      <c r="F7" s="491">
        <f t="shared" si="0"/>
        <v>29500</v>
      </c>
    </row>
    <row r="8" spans="1:6" ht="14.5" x14ac:dyDescent="0.3">
      <c r="A8" s="174" t="s">
        <v>214</v>
      </c>
      <c r="B8" s="487" t="s">
        <v>215</v>
      </c>
      <c r="C8" s="488" t="s">
        <v>211</v>
      </c>
      <c r="D8" s="489">
        <v>210</v>
      </c>
      <c r="E8" s="490">
        <v>25</v>
      </c>
      <c r="F8" s="491">
        <f t="shared" si="0"/>
        <v>5250</v>
      </c>
    </row>
    <row r="9" spans="1:6" ht="14.5" x14ac:dyDescent="0.3">
      <c r="A9" s="173" t="s">
        <v>216</v>
      </c>
      <c r="B9" s="487" t="s">
        <v>217</v>
      </c>
      <c r="C9" s="488" t="s">
        <v>211</v>
      </c>
      <c r="D9" s="489">
        <v>900</v>
      </c>
      <c r="E9" s="490">
        <v>15</v>
      </c>
      <c r="F9" s="491">
        <f t="shared" si="0"/>
        <v>13500</v>
      </c>
    </row>
    <row r="10" spans="1:6" ht="29" x14ac:dyDescent="0.3">
      <c r="A10" s="173" t="s">
        <v>218</v>
      </c>
      <c r="B10" s="487" t="s">
        <v>219</v>
      </c>
      <c r="C10" s="488" t="s">
        <v>211</v>
      </c>
      <c r="D10" s="489">
        <v>30</v>
      </c>
      <c r="E10" s="490">
        <v>25</v>
      </c>
      <c r="F10" s="491">
        <f t="shared" si="0"/>
        <v>750</v>
      </c>
    </row>
    <row r="11" spans="1:6" ht="14.5" x14ac:dyDescent="0.3">
      <c r="A11" s="173" t="s">
        <v>220</v>
      </c>
      <c r="B11" s="487" t="s">
        <v>221</v>
      </c>
      <c r="C11" s="488" t="s">
        <v>211</v>
      </c>
      <c r="D11" s="489">
        <v>160</v>
      </c>
      <c r="E11" s="490">
        <v>320</v>
      </c>
      <c r="F11" s="491">
        <f t="shared" si="0"/>
        <v>51200</v>
      </c>
    </row>
    <row r="12" spans="1:6" ht="14.5" x14ac:dyDescent="0.3">
      <c r="A12" s="173" t="s">
        <v>222</v>
      </c>
      <c r="B12" s="487" t="s">
        <v>223</v>
      </c>
      <c r="C12" s="488" t="s">
        <v>224</v>
      </c>
      <c r="D12" s="489">
        <v>210</v>
      </c>
      <c r="E12" s="490">
        <v>100</v>
      </c>
      <c r="F12" s="491">
        <f t="shared" si="0"/>
        <v>21000</v>
      </c>
    </row>
    <row r="13" spans="1:6" ht="15" thickBot="1" x14ac:dyDescent="0.35">
      <c r="A13" s="175"/>
      <c r="B13" s="496" t="s">
        <v>225</v>
      </c>
      <c r="C13" s="497"/>
      <c r="D13" s="498"/>
      <c r="E13" s="496"/>
      <c r="F13" s="499">
        <f>SUM(F5:F12)</f>
        <v>146700</v>
      </c>
    </row>
    <row r="15" spans="1:6" ht="14.5" x14ac:dyDescent="0.35">
      <c r="A15" s="169" t="s">
        <v>226</v>
      </c>
      <c r="B15" s="169"/>
    </row>
    <row r="16" spans="1:6" ht="14.5" x14ac:dyDescent="0.35">
      <c r="A16" s="169" t="s">
        <v>617</v>
      </c>
      <c r="B16" s="1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30</vt:i4>
      </vt:variant>
    </vt:vector>
  </HeadingPairs>
  <TitlesOfParts>
    <vt:vector size="30" baseType="lpstr">
      <vt:lpstr>financny plan PP Valaliky</vt:lpstr>
      <vt:lpstr>Geometrické plány a geodetické </vt:lpstr>
      <vt:lpstr>Pedologický a dendrologický pri</vt:lpstr>
      <vt:lpstr>Radónový prieskum</vt:lpstr>
      <vt:lpstr>Hydrogeologický priskum</vt:lpstr>
      <vt:lpstr>Karotáž</vt:lpstr>
      <vt:lpstr>Vsakovacie skúšky</vt:lpstr>
      <vt:lpstr>Geofyzikálny prieskum</vt:lpstr>
      <vt:lpstr>Inžiniersko-geologický prieskum</vt:lpstr>
      <vt:lpstr>Archeologický prieskum</vt:lpstr>
      <vt:lpstr>EIA</vt:lpstr>
      <vt:lpstr>DKP</vt:lpstr>
      <vt:lpstr>Hluková štúdia</vt:lpstr>
      <vt:lpstr>Pyrotechnický prieskum</vt:lpstr>
      <vt:lpstr>Dočasná infraštruktúra</vt:lpstr>
      <vt:lpstr>Zásobovanie pitnou vodou</vt:lpstr>
      <vt:lpstr>Odkanalizovanie územia</vt:lpstr>
      <vt:lpstr>Zás. územia zemným plynom</vt:lpstr>
      <vt:lpstr>Zás. el. energiou VN 22kV</vt:lpstr>
      <vt:lpstr>Zás.  el. energiiou VVN alt I.</vt:lpstr>
      <vt:lpstr>Zás.  el. energiiou VVN alt II.</vt:lpstr>
      <vt:lpstr>Komunikácie SP Valaliky</vt:lpstr>
      <vt:lpstr>Výstavba dvojpruhovej komunikác</vt:lpstr>
      <vt:lpstr>Prekládka USS fenolovodu</vt:lpstr>
      <vt:lpstr>Odstránenie  STL plynovodu</vt:lpstr>
      <vt:lpstr>Právne služby</vt:lpstr>
      <vt:lpstr>Služby verejného obstáravania</vt:lpstr>
      <vt:lpstr>Personalizovaná tlač</vt:lpstr>
      <vt:lpstr>údržba a prenájmy - prepočet</vt:lpstr>
      <vt:lpstr>JLR predaj pozemkov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Veres Ivan</dc:creator>
  <cp:lastModifiedBy>Boros Kamil</cp:lastModifiedBy>
  <cp:lastPrinted>2021-05-17T11:07:11Z</cp:lastPrinted>
  <dcterms:created xsi:type="dcterms:W3CDTF">2015-06-05T18:19:34Z</dcterms:created>
  <dcterms:modified xsi:type="dcterms:W3CDTF">2021-05-27T19:22:46Z</dcterms:modified>
</cp:coreProperties>
</file>